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1840" windowHeight="12600" firstSheet="5" activeTab="5"/>
  </bookViews>
  <sheets>
    <sheet name="01.02.2022" sheetId="1" state="hidden" r:id="rId1"/>
    <sheet name="01.03.2022" sheetId="2" state="hidden" r:id="rId2"/>
    <sheet name="01.04.2022" sheetId="3" state="hidden" r:id="rId3"/>
    <sheet name="01.05.2022" sheetId="4" state="hidden" r:id="rId4"/>
    <sheet name="01.06.2022" sheetId="5" state="hidden" r:id="rId5"/>
    <sheet name="01.07.2022" sheetId="6" r:id="rId6"/>
  </sheets>
  <calcPr calcId="145621"/>
</workbook>
</file>

<file path=xl/calcChain.xml><?xml version="1.0" encoding="utf-8"?>
<calcChain xmlns="http://schemas.openxmlformats.org/spreadsheetml/2006/main">
  <c r="B23" i="6" l="1"/>
  <c r="C18" i="6" l="1"/>
  <c r="B18" i="6"/>
  <c r="C16" i="6" l="1"/>
  <c r="D37" i="6" l="1"/>
  <c r="C36" i="6"/>
  <c r="B36" i="6"/>
  <c r="E35" i="6"/>
  <c r="D35" i="6"/>
  <c r="E34" i="6"/>
  <c r="D34" i="6"/>
  <c r="E33" i="6"/>
  <c r="D33" i="6"/>
  <c r="E32" i="6"/>
  <c r="D32" i="6"/>
  <c r="E31" i="6"/>
  <c r="D31" i="6"/>
  <c r="E30" i="6"/>
  <c r="D30" i="6"/>
  <c r="E29" i="6"/>
  <c r="D29" i="6"/>
  <c r="D27" i="6"/>
  <c r="E26" i="6"/>
  <c r="D26" i="6"/>
  <c r="D25" i="6"/>
  <c r="E24" i="6"/>
  <c r="D24" i="6"/>
  <c r="E23" i="6"/>
  <c r="D23" i="6"/>
  <c r="E22" i="6"/>
  <c r="D22" i="6"/>
  <c r="E21" i="6"/>
  <c r="D21" i="6"/>
  <c r="E20" i="6"/>
  <c r="D20" i="6"/>
  <c r="E19" i="6"/>
  <c r="D19" i="6"/>
  <c r="E18" i="6"/>
  <c r="D18" i="6"/>
  <c r="E17" i="6"/>
  <c r="D17" i="6"/>
  <c r="B16" i="6"/>
  <c r="B28" i="6" s="1"/>
  <c r="E15" i="6"/>
  <c r="D15" i="6"/>
  <c r="E14" i="6"/>
  <c r="D14" i="6"/>
  <c r="E13" i="6"/>
  <c r="D13" i="6"/>
  <c r="E12" i="6"/>
  <c r="D12" i="6"/>
  <c r="E11" i="6"/>
  <c r="D11" i="6"/>
  <c r="E10" i="6"/>
  <c r="D10" i="6"/>
  <c r="E9" i="6"/>
  <c r="D9" i="6"/>
  <c r="E8" i="6"/>
  <c r="D8" i="6"/>
  <c r="D7" i="6"/>
  <c r="E6" i="6"/>
  <c r="D6" i="6"/>
  <c r="E5" i="6"/>
  <c r="D5" i="6"/>
  <c r="C37" i="5"/>
  <c r="E30" i="5"/>
  <c r="E31" i="5"/>
  <c r="D30" i="5"/>
  <c r="D31" i="5"/>
  <c r="C16" i="5"/>
  <c r="B38" i="6" l="1"/>
  <c r="D16" i="6"/>
  <c r="D36" i="6"/>
  <c r="E16" i="6"/>
  <c r="C28" i="6"/>
  <c r="E36" i="6"/>
  <c r="D37" i="5"/>
  <c r="C36" i="5"/>
  <c r="B36" i="5"/>
  <c r="E35" i="5"/>
  <c r="D35" i="5"/>
  <c r="E34" i="5"/>
  <c r="D34" i="5"/>
  <c r="E33" i="5"/>
  <c r="D33" i="5"/>
  <c r="E32" i="5"/>
  <c r="D32" i="5"/>
  <c r="E29" i="5"/>
  <c r="D29" i="5"/>
  <c r="D27" i="5"/>
  <c r="E26" i="5"/>
  <c r="D26" i="5"/>
  <c r="D25" i="5"/>
  <c r="E24" i="5"/>
  <c r="D24" i="5"/>
  <c r="E23" i="5"/>
  <c r="D23" i="5"/>
  <c r="E22" i="5"/>
  <c r="D22" i="5"/>
  <c r="E21" i="5"/>
  <c r="D21" i="5"/>
  <c r="E20" i="5"/>
  <c r="D20" i="5"/>
  <c r="E19" i="5"/>
  <c r="D19" i="5"/>
  <c r="E18" i="5"/>
  <c r="D18" i="5"/>
  <c r="E17" i="5"/>
  <c r="D17" i="5"/>
  <c r="B16" i="5"/>
  <c r="B28" i="5" s="1"/>
  <c r="E15" i="5"/>
  <c r="D15" i="5"/>
  <c r="E14" i="5"/>
  <c r="D14" i="5"/>
  <c r="E13" i="5"/>
  <c r="D13" i="5"/>
  <c r="E12" i="5"/>
  <c r="D12" i="5"/>
  <c r="E11" i="5"/>
  <c r="D11" i="5"/>
  <c r="E10" i="5"/>
  <c r="D10" i="5"/>
  <c r="E9" i="5"/>
  <c r="D9" i="5"/>
  <c r="E8" i="5"/>
  <c r="D8" i="5"/>
  <c r="D7" i="5"/>
  <c r="E6" i="5"/>
  <c r="D6" i="5"/>
  <c r="E5" i="5"/>
  <c r="D5" i="5"/>
  <c r="B38" i="5" l="1"/>
  <c r="E16" i="5"/>
  <c r="D28" i="6"/>
  <c r="C38" i="6"/>
  <c r="E28" i="6"/>
  <c r="E36" i="5"/>
  <c r="D16" i="5"/>
  <c r="C28" i="5"/>
  <c r="D36" i="5"/>
  <c r="C36" i="4"/>
  <c r="D36" i="4" s="1"/>
  <c r="C22" i="4"/>
  <c r="D22" i="4" s="1"/>
  <c r="C16" i="4"/>
  <c r="C35" i="4"/>
  <c r="B35" i="4"/>
  <c r="E34" i="4"/>
  <c r="D34" i="4"/>
  <c r="E33" i="4"/>
  <c r="D33" i="4"/>
  <c r="E32" i="4"/>
  <c r="D32" i="4"/>
  <c r="E31" i="4"/>
  <c r="D31" i="4"/>
  <c r="E30" i="4"/>
  <c r="D30" i="4"/>
  <c r="E29" i="4"/>
  <c r="D29" i="4"/>
  <c r="D27" i="4"/>
  <c r="E26" i="4"/>
  <c r="D26" i="4"/>
  <c r="D25" i="4"/>
  <c r="E24" i="4"/>
  <c r="D24" i="4"/>
  <c r="E23" i="4"/>
  <c r="D23" i="4"/>
  <c r="E22" i="4"/>
  <c r="E21" i="4"/>
  <c r="D21" i="4"/>
  <c r="E20" i="4"/>
  <c r="D20" i="4"/>
  <c r="E19" i="4"/>
  <c r="D19" i="4"/>
  <c r="E18" i="4"/>
  <c r="D18" i="4"/>
  <c r="E17" i="4"/>
  <c r="D17" i="4"/>
  <c r="B16" i="4"/>
  <c r="B28" i="4" s="1"/>
  <c r="E15" i="4"/>
  <c r="D15" i="4"/>
  <c r="E14" i="4"/>
  <c r="D14" i="4"/>
  <c r="E13" i="4"/>
  <c r="D13" i="4"/>
  <c r="E12" i="4"/>
  <c r="D12" i="4"/>
  <c r="E11" i="4"/>
  <c r="D11" i="4"/>
  <c r="E10" i="4"/>
  <c r="D10" i="4"/>
  <c r="E9" i="4"/>
  <c r="D9" i="4"/>
  <c r="E8" i="4"/>
  <c r="D8" i="4"/>
  <c r="D7" i="4"/>
  <c r="E6" i="4"/>
  <c r="D6" i="4"/>
  <c r="E5" i="4"/>
  <c r="D5" i="4"/>
  <c r="E16" i="4" l="1"/>
  <c r="D38" i="6"/>
  <c r="E38" i="6"/>
  <c r="C38" i="5"/>
  <c r="E28" i="5"/>
  <c r="D28" i="5"/>
  <c r="E35" i="4"/>
  <c r="B37" i="4"/>
  <c r="C28" i="4"/>
  <c r="D16" i="4"/>
  <c r="D35" i="4"/>
  <c r="C35" i="3"/>
  <c r="B35" i="3"/>
  <c r="C16" i="3"/>
  <c r="B16" i="3"/>
  <c r="D38" i="5" l="1"/>
  <c r="E38" i="5"/>
  <c r="E28" i="4"/>
  <c r="D28" i="4"/>
  <c r="C37" i="4"/>
  <c r="D36" i="3"/>
  <c r="E34" i="3"/>
  <c r="D34" i="3"/>
  <c r="E33" i="3"/>
  <c r="D33" i="3"/>
  <c r="E32" i="3"/>
  <c r="D32" i="3"/>
  <c r="E31" i="3"/>
  <c r="D31" i="3"/>
  <c r="E30" i="3"/>
  <c r="D30" i="3"/>
  <c r="E29" i="3"/>
  <c r="D29" i="3"/>
  <c r="D27" i="3"/>
  <c r="E26" i="3"/>
  <c r="D26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B28" i="3"/>
  <c r="B37" i="3" s="1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D7" i="3"/>
  <c r="E6" i="3"/>
  <c r="D6" i="3"/>
  <c r="E5" i="3"/>
  <c r="D5" i="3"/>
  <c r="D37" i="4" l="1"/>
  <c r="E37" i="4"/>
  <c r="E35" i="3"/>
  <c r="D35" i="3"/>
  <c r="D16" i="3"/>
  <c r="C28" i="3"/>
  <c r="B16" i="2"/>
  <c r="C36" i="2"/>
  <c r="C31" i="2"/>
  <c r="C35" i="2" s="1"/>
  <c r="C16" i="2"/>
  <c r="D28" i="3" l="1"/>
  <c r="C37" i="3"/>
  <c r="E28" i="3"/>
  <c r="D36" i="2"/>
  <c r="B35" i="2"/>
  <c r="E34" i="2"/>
  <c r="D34" i="2"/>
  <c r="E33" i="2"/>
  <c r="D33" i="2"/>
  <c r="E32" i="2"/>
  <c r="D32" i="2"/>
  <c r="E31" i="2"/>
  <c r="D31" i="2"/>
  <c r="E30" i="2"/>
  <c r="D30" i="2"/>
  <c r="E29" i="2"/>
  <c r="D29" i="2"/>
  <c r="C28" i="2"/>
  <c r="E27" i="2"/>
  <c r="D27" i="2"/>
  <c r="E26" i="2"/>
  <c r="D26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B28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D7" i="2"/>
  <c r="E6" i="2"/>
  <c r="D6" i="2"/>
  <c r="E5" i="2"/>
  <c r="D5" i="2"/>
  <c r="E37" i="3" l="1"/>
  <c r="D37" i="3"/>
  <c r="E35" i="2"/>
  <c r="C37" i="2"/>
  <c r="E28" i="2"/>
  <c r="B37" i="2"/>
  <c r="D28" i="2"/>
  <c r="D35" i="2"/>
  <c r="C36" i="1"/>
  <c r="E30" i="1"/>
  <c r="E27" i="1"/>
  <c r="E6" i="1"/>
  <c r="E8" i="1"/>
  <c r="E9" i="1"/>
  <c r="E10" i="1"/>
  <c r="E11" i="1"/>
  <c r="E12" i="1"/>
  <c r="E13" i="1"/>
  <c r="E14" i="1"/>
  <c r="E15" i="1"/>
  <c r="E17" i="1"/>
  <c r="E18" i="1"/>
  <c r="E19" i="1"/>
  <c r="E20" i="1"/>
  <c r="E21" i="1"/>
  <c r="E22" i="1"/>
  <c r="E23" i="1"/>
  <c r="E24" i="1"/>
  <c r="E26" i="1"/>
  <c r="C28" i="1"/>
  <c r="D26" i="1"/>
  <c r="B16" i="1"/>
  <c r="B28" i="1" s="1"/>
  <c r="E16" i="1" l="1"/>
  <c r="D37" i="2"/>
  <c r="E37" i="2"/>
  <c r="B35" i="1"/>
  <c r="C35" i="1" l="1"/>
  <c r="D36" i="1"/>
  <c r="D30" i="1"/>
  <c r="D31" i="1"/>
  <c r="D32" i="1"/>
  <c r="D33" i="1"/>
  <c r="D34" i="1"/>
  <c r="D29" i="1"/>
  <c r="E34" i="1"/>
  <c r="E33" i="1"/>
  <c r="E32" i="1"/>
  <c r="E31" i="1"/>
  <c r="E29" i="1"/>
  <c r="E5" i="1"/>
  <c r="B37" i="1"/>
  <c r="D2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7" i="1"/>
  <c r="D6" i="1"/>
  <c r="D5" i="1"/>
  <c r="E35" i="1" l="1"/>
  <c r="C37" i="1"/>
  <c r="E37" i="1" s="1"/>
  <c r="D28" i="1"/>
  <c r="E28" i="1"/>
  <c r="D35" i="1"/>
  <c r="D37" i="1" l="1"/>
</calcChain>
</file>

<file path=xl/sharedStrings.xml><?xml version="1.0" encoding="utf-8"?>
<sst xmlns="http://schemas.openxmlformats.org/spreadsheetml/2006/main" count="254" uniqueCount="49">
  <si>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тыс.руб.</t>
  </si>
  <si>
    <t>Налоги</t>
  </si>
  <si>
    <t xml:space="preserve">План доходов </t>
  </si>
  <si>
    <t xml:space="preserve">Фактическое исполнение </t>
  </si>
  <si>
    <t xml:space="preserve">Отклонение </t>
  </si>
  <si>
    <t>Исполнение к году %</t>
  </si>
  <si>
    <t>1</t>
  </si>
  <si>
    <t>Налог на доходы физических лиц</t>
  </si>
  <si>
    <t>Акцизы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</si>
  <si>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</si>
  <si>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</si>
  <si>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</si>
  <si>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</si>
  <si>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Транспортный налог с организаций</t>
  </si>
  <si>
    <t>Транспортный налог с физических лиц</t>
  </si>
  <si>
    <t xml:space="preserve">Земельный налог с организаций </t>
  </si>
  <si>
    <t>Земельный налог с физических лиц</t>
  </si>
  <si>
    <t>Государственная пошлина</t>
  </si>
  <si>
    <t>Доходы, получаемые в виде арендной платы за земельные участки</t>
  </si>
  <si>
    <t>Доходы от сдачи в аренду имущества</t>
  </si>
  <si>
    <t>Прочие доходы от использования имущества</t>
  </si>
  <si>
    <t>Плата за негатив.воз.на окр.среду</t>
  </si>
  <si>
    <t>Доходы от оказания платных услуг и компензации затрат государства</t>
  </si>
  <si>
    <t>Доходы от реализации имущества</t>
  </si>
  <si>
    <t>Доходы от продажи земельных участков</t>
  </si>
  <si>
    <t>Плата за увеличение площади земельных участков</t>
  </si>
  <si>
    <t>Штрафы</t>
  </si>
  <si>
    <t>Невыясненные поступления</t>
  </si>
  <si>
    <t>Прочие неналоговые доходы</t>
  </si>
  <si>
    <t>ИТОГО ДОХОДОВ</t>
  </si>
  <si>
    <t>Дотации на выравнивание бюджетной обеспеченности</t>
  </si>
  <si>
    <t>Прочие дотации</t>
  </si>
  <si>
    <t>Субсидии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</si>
  <si>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</si>
  <si>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</si>
  <si>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</si>
  <si>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</si>
  <si>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</si>
  <si>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</si>
  <si>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Инициативные платежи</t>
  </si>
  <si>
    <t>Дотации на поддержку мер по обеспечению сбалансированности бюджетов</t>
  </si>
  <si>
    <r>
      <t xml:space="preserve">  </t>
    </r>
    <r>
      <rPr>
        <b/>
        <sz val="18"/>
        <rFont val="Times New Roman"/>
        <family val="1"/>
        <charset val="204"/>
      </rPr>
      <t xml:space="preserve"> Сводка по поступлению доходов в бюджет Добрянского городского округа на 01.07.2022 г.</t>
    </r>
  </si>
  <si>
    <r>
      <t xml:space="preserve">  </t>
    </r>
    <r>
      <rPr>
        <b/>
        <sz val="18"/>
        <rFont val="Times New Roman"/>
        <family val="1"/>
        <charset val="204"/>
      </rPr>
      <t xml:space="preserve"> Сводка по поступлению доходов в бюджет Добрянского городского округа на 01.06.2022 г.</t>
    </r>
  </si>
  <si>
    <r>
      <t xml:space="preserve">  </t>
    </r>
    <r>
      <rPr>
        <b/>
        <sz val="18"/>
        <rFont val="Times New Roman"/>
        <family val="1"/>
        <charset val="204"/>
      </rPr>
      <t xml:space="preserve"> Сводка по поступлению доходов в бюджет Добрянского городского округа на 01.05.2022 г.</t>
    </r>
  </si>
  <si>
    <r>
      <t xml:space="preserve">  </t>
    </r>
    <r>
      <rPr>
        <b/>
        <sz val="18"/>
        <rFont val="Times New Roman"/>
        <family val="1"/>
        <charset val="204"/>
      </rPr>
      <t xml:space="preserve"> Сводка по поступлению доходов в бюджет Добрянского городского округа на 01.04.2022 г.</t>
    </r>
  </si>
  <si>
    <r>
      <t xml:space="preserve">  </t>
    </r>
    <r>
      <rPr>
        <b/>
        <sz val="18"/>
        <rFont val="Times New Roman"/>
        <family val="1"/>
        <charset val="204"/>
      </rPr>
      <t xml:space="preserve"> Сводка по поступлению доходов в бюджет Добрянского городского округа на 01.03.2022 г.</t>
    </r>
  </si>
  <si>
    <r>
      <t xml:space="preserve">  </t>
    </r>
    <r>
      <rPr>
        <b/>
        <sz val="18"/>
        <rFont val="Times New Roman"/>
        <family val="1"/>
        <charset val="204"/>
      </rPr>
      <t xml:space="preserve"> Сводка по поступлению доходов в бюджет Добрянского городского округа на 01.02.2022 г.</t>
    </r>
  </si>
  <si>
    <t>Емельянова Л.В.</t>
  </si>
  <si>
    <t>Четина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</si>
</sst>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[$-10419]###\ ###\ ###\ ###\ ##0.00"/>
    <numFmt numFmtId="166" formatCode="#,##0.0,"/>
    <numFmt numFmtId="167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7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"/>
      <family val="1"/>
    </font>
    <font>
      <sz val="12"/>
      <color rgb="FF000000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DFD"/>
        <bgColor auto="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9">
    <xf numFmtId="0" fontId="0" fillId="0" borderId="0" xfId="0"/>
    <xf numFmtId="0" fontId="1" fillId="0" borderId="0" xfId="1"/>
    <xf numFmtId="0" fontId="2" fillId="0" borderId="5" xfId="1" applyFont="1" applyFill="1" applyBorder="1" applyAlignment="1">
      <alignment vertical="top" wrapText="1"/>
    </xf>
    <xf numFmtId="4" fontId="3" fillId="0" borderId="0" xfId="1" applyNumberFormat="1" applyFont="1" applyFill="1" applyBorder="1"/>
    <xf numFmtId="165" fontId="13" fillId="0" borderId="0" xfId="2" applyNumberFormat="1" applyFont="1" applyFill="1" applyBorder="1" applyAlignment="1">
      <alignment horizontal="right" wrapText="1" readingOrder="1"/>
    </xf>
    <xf numFmtId="0" fontId="1" fillId="0" borderId="0" xfId="1" applyBorder="1"/>
    <xf numFmtId="0" fontId="4" fillId="0" borderId="1" xfId="1" applyFont="1" applyFill="1" applyBorder="1" applyAlignment="1">
      <alignment vertical="top" wrapText="1"/>
    </xf>
    <xf numFmtId="0" fontId="10" fillId="0" borderId="1" xfId="2" applyNumberFormat="1" applyFont="1" applyFill="1" applyBorder="1" applyAlignment="1">
      <alignment horizontal="left" vertical="top" wrapText="1" readingOrder="1"/>
    </xf>
    <xf numFmtId="164" fontId="4" fillId="0" borderId="3" xfId="1" applyNumberFormat="1" applyFont="1" applyBorder="1" applyAlignment="1">
      <alignment horizontal="center" vertical="center" readingOrder="1"/>
    </xf>
    <xf numFmtId="164" fontId="4" fillId="0" borderId="1" xfId="1" applyNumberFormat="1" applyFont="1" applyBorder="1" applyAlignment="1">
      <alignment horizontal="center" vertical="center" readingOrder="1"/>
    </xf>
    <xf numFmtId="164" fontId="4" fillId="0" borderId="2" xfId="1" applyNumberFormat="1" applyFont="1" applyBorder="1" applyAlignment="1">
      <alignment horizontal="center" vertical="center" readingOrder="1"/>
    </xf>
    <xf numFmtId="0" fontId="10" fillId="2" borderId="1" xfId="2" applyNumberFormat="1" applyFont="1" applyFill="1" applyBorder="1" applyAlignment="1">
      <alignment horizontal="left" vertical="top" wrapText="1" readingOrder="1"/>
    </xf>
    <xf numFmtId="0" fontId="9" fillId="0" borderId="3" xfId="2" applyNumberFormat="1" applyFont="1" applyFill="1" applyBorder="1" applyAlignment="1">
      <alignment horizontal="center" vertical="center" wrapText="1" readingOrder="1"/>
    </xf>
    <xf numFmtId="0" fontId="11" fillId="0" borderId="5" xfId="2" applyNumberFormat="1" applyFont="1" applyFill="1" applyBorder="1" applyAlignment="1">
      <alignment horizontal="center" vertical="center" wrapText="1" readingOrder="1"/>
    </xf>
    <xf numFmtId="0" fontId="11" fillId="0" borderId="6" xfId="2" applyNumberFormat="1" applyFont="1" applyFill="1" applyBorder="1" applyAlignment="1">
      <alignment horizontal="center" vertical="center" wrapText="1" readingOrder="1"/>
    </xf>
    <xf numFmtId="0" fontId="11" fillId="0" borderId="7" xfId="2" applyNumberFormat="1" applyFont="1" applyFill="1" applyBorder="1" applyAlignment="1">
      <alignment horizontal="center" vertical="center" wrapText="1" readingOrder="1"/>
    </xf>
    <xf numFmtId="0" fontId="10" fillId="0" borderId="2" xfId="2" applyNumberFormat="1" applyFont="1" applyFill="1" applyBorder="1" applyAlignment="1">
      <alignment horizontal="left" vertical="top" wrapText="1" readingOrder="1"/>
    </xf>
    <xf numFmtId="0" fontId="10" fillId="0" borderId="3" xfId="2" applyNumberFormat="1" applyFont="1" applyFill="1" applyBorder="1" applyAlignment="1">
      <alignment horizontal="left" vertical="top" wrapText="1" readingOrder="1"/>
    </xf>
    <xf numFmtId="164" fontId="2" fillId="0" borderId="7" xfId="1" applyNumberFormat="1" applyFont="1" applyBorder="1" applyAlignment="1">
      <alignment horizontal="center" vertical="center" readingOrder="1"/>
    </xf>
    <xf numFmtId="0" fontId="12" fillId="0" borderId="5" xfId="2" applyNumberFormat="1" applyFont="1" applyFill="1" applyBorder="1" applyAlignment="1">
      <alignment horizontal="left" vertical="top" wrapText="1" readingOrder="1"/>
    </xf>
    <xf numFmtId="0" fontId="10" fillId="0" borderId="4" xfId="2" applyNumberFormat="1" applyFont="1" applyFill="1" applyBorder="1" applyAlignment="1">
      <alignment horizontal="left" vertical="top" wrapText="1" readingOrder="1"/>
    </xf>
    <xf numFmtId="0" fontId="2" fillId="0" borderId="5" xfId="1" applyFont="1" applyFill="1" applyBorder="1" applyAlignment="1">
      <alignment vertical="center" wrapText="1"/>
    </xf>
    <xf numFmtId="166" fontId="10" fillId="0" borderId="1" xfId="2" applyNumberFormat="1" applyFont="1" applyFill="1" applyBorder="1" applyAlignment="1">
      <alignment horizontal="center" vertical="center" wrapText="1" readingOrder="1"/>
    </xf>
    <xf numFmtId="166" fontId="4" fillId="0" borderId="1" xfId="1" applyNumberFormat="1" applyFont="1" applyBorder="1" applyAlignment="1">
      <alignment horizontal="center" vertical="center" readingOrder="1"/>
    </xf>
    <xf numFmtId="166" fontId="10" fillId="2" borderId="1" xfId="2" applyNumberFormat="1" applyFont="1" applyFill="1" applyBorder="1" applyAlignment="1">
      <alignment horizontal="center" vertical="center" wrapText="1" readingOrder="1"/>
    </xf>
    <xf numFmtId="166" fontId="10" fillId="0" borderId="2" xfId="2" applyNumberFormat="1" applyFont="1" applyFill="1" applyBorder="1" applyAlignment="1">
      <alignment horizontal="center" vertical="center" wrapText="1" readingOrder="1"/>
    </xf>
    <xf numFmtId="166" fontId="12" fillId="0" borderId="6" xfId="2" applyNumberFormat="1" applyFont="1" applyFill="1" applyBorder="1" applyAlignment="1">
      <alignment horizontal="center" vertical="center" wrapText="1" readingOrder="1"/>
    </xf>
    <xf numFmtId="166" fontId="2" fillId="0" borderId="6" xfId="1" applyNumberFormat="1" applyFont="1" applyBorder="1" applyAlignment="1">
      <alignment horizontal="center" vertical="center" readingOrder="1"/>
    </xf>
    <xf numFmtId="166" fontId="10" fillId="0" borderId="3" xfId="2" applyNumberFormat="1" applyFont="1" applyFill="1" applyBorder="1" applyAlignment="1">
      <alignment horizontal="center" vertical="center" wrapText="1" readingOrder="1"/>
    </xf>
    <xf numFmtId="166" fontId="4" fillId="0" borderId="3" xfId="1" applyNumberFormat="1" applyFont="1" applyBorder="1" applyAlignment="1">
      <alignment horizontal="center" vertical="center" readingOrder="1"/>
    </xf>
    <xf numFmtId="166" fontId="4" fillId="0" borderId="2" xfId="1" applyNumberFormat="1" applyFont="1" applyBorder="1" applyAlignment="1">
      <alignment horizontal="center" vertical="center" readingOrder="1"/>
    </xf>
    <xf numFmtId="166" fontId="10" fillId="0" borderId="4" xfId="2" applyNumberFormat="1" applyFont="1" applyFill="1" applyBorder="1" applyAlignment="1">
      <alignment horizontal="center" vertical="center" wrapText="1" readingOrder="1"/>
    </xf>
    <xf numFmtId="166" fontId="4" fillId="0" borderId="4" xfId="1" applyNumberFormat="1" applyFont="1" applyBorder="1" applyAlignment="1">
      <alignment horizontal="center" vertical="center" readingOrder="1"/>
    </xf>
    <xf numFmtId="166" fontId="2" fillId="0" borderId="6" xfId="1" applyNumberFormat="1" applyFont="1" applyFill="1" applyBorder="1" applyAlignment="1">
      <alignment horizontal="center" vertical="center" wrapText="1" readingOrder="1"/>
    </xf>
    <xf numFmtId="164" fontId="4" fillId="0" borderId="7" xfId="1" applyNumberFormat="1" applyFont="1" applyBorder="1" applyAlignment="1">
      <alignment horizontal="center" vertical="center" readingOrder="1"/>
    </xf>
    <xf numFmtId="166" fontId="10" fillId="0" borderId="1" xfId="2" applyNumberFormat="1" applyFont="1" applyFill="1" applyBorder="1" applyAlignment="1">
      <alignment horizontal="center" vertical="center" wrapText="1"/>
    </xf>
    <xf numFmtId="166" fontId="16" fillId="3" borderId="8" xfId="0" applyNumberFormat="1" applyFont="1" applyFill="1" applyBorder="1" applyAlignment="1">
      <alignment horizontal="center" vertical="center"/>
    </xf>
    <xf numFmtId="166" fontId="17" fillId="0" borderId="1" xfId="2" applyNumberFormat="1" applyFont="1" applyFill="1" applyBorder="1" applyAlignment="1">
      <alignment horizontal="center" vertical="center" wrapText="1"/>
    </xf>
    <xf numFmtId="166" fontId="17" fillId="0" borderId="2" xfId="2" applyNumberFormat="1" applyFont="1" applyFill="1" applyBorder="1" applyAlignment="1">
      <alignment horizontal="center" vertical="center" wrapText="1"/>
    </xf>
    <xf numFmtId="166" fontId="16" fillId="0" borderId="8" xfId="0" applyNumberFormat="1" applyFont="1" applyFill="1" applyBorder="1" applyAlignment="1">
      <alignment horizontal="center" vertical="center"/>
    </xf>
    <xf numFmtId="166" fontId="15" fillId="0" borderId="8" xfId="0" applyNumberFormat="1" applyFont="1" applyFill="1" applyBorder="1" applyAlignment="1">
      <alignment horizontal="center" vertical="center"/>
    </xf>
    <xf numFmtId="166" fontId="0" fillId="0" borderId="8" xfId="0" applyNumberFormat="1" applyFill="1" applyBorder="1" applyAlignment="1">
      <alignment horizontal="center" vertical="top"/>
    </xf>
    <xf numFmtId="167" fontId="0" fillId="0" borderId="0" xfId="0" applyNumberFormat="1"/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14" fillId="0" borderId="0" xfId="2" applyNumberFormat="1" applyFont="1" applyFill="1" applyBorder="1" applyAlignment="1">
      <alignment wrapText="1" readingOrder="1"/>
    </xf>
    <xf numFmtId="0" fontId="5" fillId="0" borderId="0" xfId="1" applyFont="1" applyFill="1" applyBorder="1" applyAlignment="1">
      <alignment readingOrder="1"/>
    </xf>
    <xf numFmtId="0" fontId="1" fillId="0" borderId="0" xfId="1" applyAlignment="1">
      <alignment readingOrder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31" workbookViewId="0">
      <selection activeCell="B54" sqref="B54"/>
    </sheetView>
  </sheetViews>
  <sheetFormatPr defaultRowHeight="15" x14ac:dyDescent="0.25"/>
  <cols>
    <col min="1" max="1" width="49.28515625" customWidth="1"/>
    <col min="2" max="2" width="24.28515625" customWidth="1"/>
    <col min="3" max="3" width="23" customWidth="1"/>
    <col min="4" max="4" width="21.28515625" customWidth="1"/>
    <col min="5" max="5" width="22.5703125" customWidth="1"/>
  </cols>
  <sheetData>
    <row r="1" spans="1:5" ht="23.25" x14ac:dyDescent="0.35">
      <c r="A1" s="43" t="s">
        <v>46</v>
      </c>
      <c r="B1" s="44"/>
      <c r="C1" s="44"/>
      <c r="D1" s="45"/>
      <c r="E1" s="45"/>
    </row>
    <row r="2" spans="1:5" ht="15.75" thickBot="1" x14ac:dyDescent="0.3">
      <c r="A2" s="46" t="s">
        <v>0</v>
      </c>
      <c r="B2" s="47"/>
      <c r="C2" s="47"/>
      <c r="D2" s="48"/>
      <c r="E2" s="48"/>
    </row>
    <row r="3" spans="1:5" ht="45" customHeight="1" thickBot="1" x14ac:dyDescent="0.3">
      <c r="A3" s="13" t="s">
        <v>1</v>
      </c>
      <c r="B3" s="14" t="s">
        <v>2</v>
      </c>
      <c r="C3" s="14" t="s">
        <v>3</v>
      </c>
      <c r="D3" s="14" t="s">
        <v>4</v>
      </c>
      <c r="E3" s="15" t="s">
        <v>5</v>
      </c>
    </row>
    <row r="4" spans="1:5" x14ac:dyDescent="0.25">
      <c r="A4" s="12" t="s">
        <v>6</v>
      </c>
      <c r="B4" s="12">
        <v>2</v>
      </c>
      <c r="C4" s="12">
        <v>3</v>
      </c>
      <c r="D4" s="12">
        <v>4</v>
      </c>
      <c r="E4" s="12">
        <v>5</v>
      </c>
    </row>
    <row r="5" spans="1:5" ht="18" customHeight="1" x14ac:dyDescent="0.25">
      <c r="A5" s="6" t="s">
        <v>7</v>
      </c>
      <c r="B5" s="22">
        <v>329407606.47000003</v>
      </c>
      <c r="C5" s="22">
        <v>22187637.690000001</v>
      </c>
      <c r="D5" s="23">
        <f>C5-B5</f>
        <v>-307219968.78000003</v>
      </c>
      <c r="E5" s="9">
        <f>C5/B5*100</f>
        <v>6.7356178953386383</v>
      </c>
    </row>
    <row r="6" spans="1:5" ht="15.75" x14ac:dyDescent="0.25">
      <c r="A6" s="7" t="s">
        <v>8</v>
      </c>
      <c r="B6" s="22">
        <v>18696345</v>
      </c>
      <c r="C6" s="22">
        <v>1773586.91</v>
      </c>
      <c r="D6" s="23">
        <f>C6-B6</f>
        <v>-16922758.09</v>
      </c>
      <c r="E6" s="9">
        <f t="shared" ref="E6:E26" si="0">C6/B6*100</f>
        <v>9.486276114395622</v>
      </c>
    </row>
    <row r="7" spans="1:5" ht="39.75" customHeight="1" x14ac:dyDescent="0.25">
      <c r="A7" s="7" t="s">
        <v>9</v>
      </c>
      <c r="B7" s="22">
        <v>0</v>
      </c>
      <c r="C7" s="22">
        <v>3624.25</v>
      </c>
      <c r="D7" s="23">
        <f>C7-B7</f>
        <v>3624.25</v>
      </c>
      <c r="E7" s="9">
        <v>0</v>
      </c>
    </row>
    <row r="8" spans="1:5" ht="28.5" customHeight="1" x14ac:dyDescent="0.25">
      <c r="A8" s="7" t="s">
        <v>10</v>
      </c>
      <c r="B8" s="22">
        <v>250545</v>
      </c>
      <c r="C8" s="22">
        <v>0</v>
      </c>
      <c r="D8" s="23">
        <f t="shared" ref="D8:D26" si="1">C8-B8</f>
        <v>-250545</v>
      </c>
      <c r="E8" s="9">
        <f t="shared" si="0"/>
        <v>0</v>
      </c>
    </row>
    <row r="9" spans="1:5" ht="39.75" customHeight="1" x14ac:dyDescent="0.25">
      <c r="A9" s="7" t="s">
        <v>11</v>
      </c>
      <c r="B9" s="22">
        <v>5000045</v>
      </c>
      <c r="C9" s="22">
        <v>301181.71999999997</v>
      </c>
      <c r="D9" s="23">
        <f t="shared" si="1"/>
        <v>-4698863.28</v>
      </c>
      <c r="E9" s="9">
        <f t="shared" si="0"/>
        <v>6.0235801877783093</v>
      </c>
    </row>
    <row r="10" spans="1:5" ht="27" customHeight="1" x14ac:dyDescent="0.25">
      <c r="A10" s="7" t="s">
        <v>12</v>
      </c>
      <c r="B10" s="22">
        <v>25557545</v>
      </c>
      <c r="C10" s="22">
        <v>625857.92000000004</v>
      </c>
      <c r="D10" s="23">
        <f t="shared" si="1"/>
        <v>-24931687.079999998</v>
      </c>
      <c r="E10" s="9">
        <f t="shared" si="0"/>
        <v>2.4488186169681012</v>
      </c>
    </row>
    <row r="11" spans="1:5" ht="30.75" customHeight="1" x14ac:dyDescent="0.25">
      <c r="A11" s="7" t="s">
        <v>13</v>
      </c>
      <c r="B11" s="22">
        <v>19874345</v>
      </c>
      <c r="C11" s="22">
        <v>861267.48</v>
      </c>
      <c r="D11" s="23">
        <f t="shared" si="1"/>
        <v>-19013077.52</v>
      </c>
      <c r="E11" s="9">
        <f t="shared" si="0"/>
        <v>4.3335640998483225</v>
      </c>
    </row>
    <row r="12" spans="1:5" ht="24" customHeight="1" x14ac:dyDescent="0.25">
      <c r="A12" s="7" t="s">
        <v>14</v>
      </c>
      <c r="B12" s="22">
        <v>61545445</v>
      </c>
      <c r="C12" s="22">
        <v>1797736.05</v>
      </c>
      <c r="D12" s="23">
        <f t="shared" si="1"/>
        <v>-59747708.950000003</v>
      </c>
      <c r="E12" s="9">
        <f t="shared" si="0"/>
        <v>2.9209896036985357</v>
      </c>
    </row>
    <row r="13" spans="1:5" ht="21.75" customHeight="1" x14ac:dyDescent="0.25">
      <c r="A13" s="7" t="s">
        <v>15</v>
      </c>
      <c r="B13" s="22">
        <v>40819045</v>
      </c>
      <c r="C13" s="22">
        <v>1158235.95</v>
      </c>
      <c r="D13" s="23">
        <f t="shared" si="1"/>
        <v>-39660809.049999997</v>
      </c>
      <c r="E13" s="9">
        <f t="shared" si="0"/>
        <v>2.8374890936326413</v>
      </c>
    </row>
    <row r="14" spans="1:5" ht="19.5" customHeight="1" x14ac:dyDescent="0.25">
      <c r="A14" s="7" t="s">
        <v>16</v>
      </c>
      <c r="B14" s="22">
        <v>21260445</v>
      </c>
      <c r="C14" s="22">
        <v>1051085.22</v>
      </c>
      <c r="D14" s="23">
        <f t="shared" si="1"/>
        <v>-20209359.780000001</v>
      </c>
      <c r="E14" s="9">
        <f t="shared" si="0"/>
        <v>4.9438533389117678</v>
      </c>
    </row>
    <row r="15" spans="1:5" ht="23.25" customHeight="1" x14ac:dyDescent="0.25">
      <c r="A15" s="7" t="s">
        <v>17</v>
      </c>
      <c r="B15" s="22">
        <v>8255845</v>
      </c>
      <c r="C15" s="22">
        <v>444391.62</v>
      </c>
      <c r="D15" s="23">
        <f t="shared" si="1"/>
        <v>-7811453.3799999999</v>
      </c>
      <c r="E15" s="9">
        <f t="shared" si="0"/>
        <v>5.3827514930331182</v>
      </c>
    </row>
    <row r="16" spans="1:5" ht="39" customHeight="1" x14ac:dyDescent="0.25">
      <c r="A16" s="11" t="s">
        <v>18</v>
      </c>
      <c r="B16" s="24">
        <f>72974200+2295300</f>
        <v>75269500</v>
      </c>
      <c r="C16" s="22">
        <v>185650.54</v>
      </c>
      <c r="D16" s="23">
        <f t="shared" si="1"/>
        <v>-75083849.459999993</v>
      </c>
      <c r="E16" s="9">
        <f t="shared" si="0"/>
        <v>0.24664776569526836</v>
      </c>
    </row>
    <row r="17" spans="1:5" ht="27" customHeight="1" x14ac:dyDescent="0.25">
      <c r="A17" s="7" t="s">
        <v>19</v>
      </c>
      <c r="B17" s="22">
        <v>5895000</v>
      </c>
      <c r="C17" s="22">
        <v>429859.45</v>
      </c>
      <c r="D17" s="23">
        <f t="shared" si="1"/>
        <v>-5465140.5499999998</v>
      </c>
      <c r="E17" s="9">
        <f t="shared" si="0"/>
        <v>7.2919329940627646</v>
      </c>
    </row>
    <row r="18" spans="1:5" ht="30" customHeight="1" x14ac:dyDescent="0.25">
      <c r="A18" s="7" t="s">
        <v>20</v>
      </c>
      <c r="B18" s="22">
        <v>4171000</v>
      </c>
      <c r="C18" s="22">
        <v>475152.55</v>
      </c>
      <c r="D18" s="23">
        <f t="shared" si="1"/>
        <v>-3695847.45</v>
      </c>
      <c r="E18" s="9">
        <f t="shared" si="0"/>
        <v>11.391813713737713</v>
      </c>
    </row>
    <row r="19" spans="1:5" ht="24" customHeight="1" x14ac:dyDescent="0.25">
      <c r="A19" s="6" t="s">
        <v>21</v>
      </c>
      <c r="B19" s="22">
        <v>10931945</v>
      </c>
      <c r="C19" s="22">
        <v>0.14000000000000001</v>
      </c>
      <c r="D19" s="23">
        <f t="shared" si="1"/>
        <v>-10931944.859999999</v>
      </c>
      <c r="E19" s="9">
        <f t="shared" si="0"/>
        <v>1.2806504240553718E-6</v>
      </c>
    </row>
    <row r="20" spans="1:5" ht="44.25" customHeight="1" x14ac:dyDescent="0.25">
      <c r="A20" s="6" t="s">
        <v>22</v>
      </c>
      <c r="B20" s="22">
        <v>208300</v>
      </c>
      <c r="C20" s="22">
        <v>10539.54</v>
      </c>
      <c r="D20" s="23">
        <f t="shared" si="1"/>
        <v>-197760.46</v>
      </c>
      <c r="E20" s="9">
        <f t="shared" si="0"/>
        <v>5.0597887662025931</v>
      </c>
    </row>
    <row r="21" spans="1:5" ht="24" customHeight="1" x14ac:dyDescent="0.25">
      <c r="A21" s="7" t="s">
        <v>23</v>
      </c>
      <c r="B21" s="22">
        <v>7000000</v>
      </c>
      <c r="C21" s="22">
        <v>0</v>
      </c>
      <c r="D21" s="23">
        <f t="shared" si="1"/>
        <v>-7000000</v>
      </c>
      <c r="E21" s="9">
        <f t="shared" si="0"/>
        <v>0</v>
      </c>
    </row>
    <row r="22" spans="1:5" ht="27" customHeight="1" x14ac:dyDescent="0.25">
      <c r="A22" s="7" t="s">
        <v>24</v>
      </c>
      <c r="B22" s="22">
        <v>8000000</v>
      </c>
      <c r="C22" s="22">
        <v>183737.88</v>
      </c>
      <c r="D22" s="23">
        <f t="shared" si="1"/>
        <v>-7816262.1200000001</v>
      </c>
      <c r="E22" s="9">
        <f t="shared" si="0"/>
        <v>2.2967234999999997</v>
      </c>
    </row>
    <row r="23" spans="1:5" ht="38.25" customHeight="1" x14ac:dyDescent="0.25">
      <c r="A23" s="7" t="s">
        <v>25</v>
      </c>
      <c r="B23" s="22">
        <v>5000000</v>
      </c>
      <c r="C23" s="22">
        <v>944734.03</v>
      </c>
      <c r="D23" s="23">
        <f t="shared" si="1"/>
        <v>-4055265.9699999997</v>
      </c>
      <c r="E23" s="9">
        <f t="shared" si="0"/>
        <v>18.894680600000001</v>
      </c>
    </row>
    <row r="24" spans="1:5" ht="15.75" x14ac:dyDescent="0.25">
      <c r="A24" s="7" t="s">
        <v>26</v>
      </c>
      <c r="B24" s="22">
        <v>3481445</v>
      </c>
      <c r="C24" s="22">
        <v>279381.90000000002</v>
      </c>
      <c r="D24" s="23">
        <f t="shared" si="1"/>
        <v>-3202063.1</v>
      </c>
      <c r="E24" s="9">
        <f t="shared" si="0"/>
        <v>8.0248833458520821</v>
      </c>
    </row>
    <row r="25" spans="1:5" ht="22.5" customHeight="1" x14ac:dyDescent="0.25">
      <c r="A25" s="7" t="s">
        <v>27</v>
      </c>
      <c r="B25" s="22">
        <v>0</v>
      </c>
      <c r="C25" s="22">
        <v>3322.03</v>
      </c>
      <c r="D25" s="23">
        <f t="shared" si="1"/>
        <v>3322.03</v>
      </c>
      <c r="E25" s="9">
        <v>0</v>
      </c>
    </row>
    <row r="26" spans="1:5" ht="22.5" customHeight="1" x14ac:dyDescent="0.25">
      <c r="A26" s="16" t="s">
        <v>39</v>
      </c>
      <c r="B26" s="25">
        <v>400000</v>
      </c>
      <c r="C26" s="25">
        <v>225000</v>
      </c>
      <c r="D26" s="23">
        <f t="shared" si="1"/>
        <v>-175000</v>
      </c>
      <c r="E26" s="9">
        <f t="shared" si="0"/>
        <v>56.25</v>
      </c>
    </row>
    <row r="27" spans="1:5" ht="25.5" customHeight="1" thickBot="1" x14ac:dyDescent="0.3">
      <c r="A27" s="16" t="s">
        <v>28</v>
      </c>
      <c r="B27" s="25">
        <v>341200</v>
      </c>
      <c r="C27" s="25">
        <v>0</v>
      </c>
      <c r="D27" s="23">
        <f t="shared" ref="D27:D37" si="2">C27-B27</f>
        <v>-341200</v>
      </c>
      <c r="E27" s="9">
        <f>C27/B27*100</f>
        <v>0</v>
      </c>
    </row>
    <row r="28" spans="1:5" ht="24" customHeight="1" thickBot="1" x14ac:dyDescent="0.3">
      <c r="A28" s="2" t="s">
        <v>29</v>
      </c>
      <c r="B28" s="26">
        <f>SUM(B4:B27)</f>
        <v>651365603.47000003</v>
      </c>
      <c r="C28" s="26">
        <f>SUM(C4:C27)</f>
        <v>32941985.870000001</v>
      </c>
      <c r="D28" s="26">
        <f t="shared" si="2"/>
        <v>-618423617.60000002</v>
      </c>
      <c r="E28" s="18">
        <f>C28/B28*100</f>
        <v>5.0573726482499488</v>
      </c>
    </row>
    <row r="29" spans="1:5" ht="42.75" customHeight="1" x14ac:dyDescent="0.25">
      <c r="A29" s="17" t="s">
        <v>30</v>
      </c>
      <c r="B29" s="28">
        <v>250484600</v>
      </c>
      <c r="C29" s="28">
        <v>20038800</v>
      </c>
      <c r="D29" s="29">
        <f t="shared" si="2"/>
        <v>-230445800</v>
      </c>
      <c r="E29" s="8">
        <f t="shared" ref="E29:E34" si="3">C29/B29*100</f>
        <v>8.0000127752364811</v>
      </c>
    </row>
    <row r="30" spans="1:5" ht="16.5" customHeight="1" x14ac:dyDescent="0.25">
      <c r="A30" s="7" t="s">
        <v>31</v>
      </c>
      <c r="B30" s="22">
        <v>16035300</v>
      </c>
      <c r="C30" s="22">
        <v>3849200</v>
      </c>
      <c r="D30" s="23">
        <f t="shared" si="2"/>
        <v>-12186100</v>
      </c>
      <c r="E30" s="9">
        <f t="shared" si="3"/>
        <v>24.004539983661047</v>
      </c>
    </row>
    <row r="31" spans="1:5" ht="46.5" customHeight="1" x14ac:dyDescent="0.25">
      <c r="A31" s="7" t="s">
        <v>32</v>
      </c>
      <c r="B31" s="22">
        <v>217803618.75999999</v>
      </c>
      <c r="C31" s="22">
        <v>190600</v>
      </c>
      <c r="D31" s="23">
        <f t="shared" si="2"/>
        <v>-217613018.75999999</v>
      </c>
      <c r="E31" s="9">
        <f t="shared" si="3"/>
        <v>8.7510024436290038E-2</v>
      </c>
    </row>
    <row r="32" spans="1:5" ht="35.25" customHeight="1" x14ac:dyDescent="0.25">
      <c r="A32" s="7" t="s">
        <v>33</v>
      </c>
      <c r="B32" s="22">
        <v>587172733.08000004</v>
      </c>
      <c r="C32" s="22">
        <v>42776818.990000002</v>
      </c>
      <c r="D32" s="23">
        <f t="shared" si="2"/>
        <v>-544395914.09000003</v>
      </c>
      <c r="E32" s="9">
        <f t="shared" si="3"/>
        <v>7.2852189109012695</v>
      </c>
    </row>
    <row r="33" spans="1:5" ht="27" customHeight="1" x14ac:dyDescent="0.25">
      <c r="A33" s="7" t="s">
        <v>34</v>
      </c>
      <c r="B33" s="22">
        <v>180867062.27000001</v>
      </c>
      <c r="C33" s="22">
        <v>771200</v>
      </c>
      <c r="D33" s="23">
        <f t="shared" si="2"/>
        <v>-180095862.27000001</v>
      </c>
      <c r="E33" s="9">
        <f t="shared" si="3"/>
        <v>0.42639051595184618</v>
      </c>
    </row>
    <row r="34" spans="1:5" ht="17.25" customHeight="1" thickBot="1" x14ac:dyDescent="0.3">
      <c r="A34" s="16" t="s">
        <v>35</v>
      </c>
      <c r="B34" s="25">
        <v>0</v>
      </c>
      <c r="C34" s="25">
        <v>0</v>
      </c>
      <c r="D34" s="30">
        <f t="shared" si="2"/>
        <v>0</v>
      </c>
      <c r="E34" s="10" t="e">
        <f t="shared" si="3"/>
        <v>#DIV/0!</v>
      </c>
    </row>
    <row r="35" spans="1:5" ht="18.75" customHeight="1" thickBot="1" x14ac:dyDescent="0.3">
      <c r="A35" s="19" t="s">
        <v>36</v>
      </c>
      <c r="B35" s="26">
        <f>SUM(B29:B34)</f>
        <v>1252363314.1100001</v>
      </c>
      <c r="C35" s="26">
        <f>SUM(C29:C34)</f>
        <v>67626618.99000001</v>
      </c>
      <c r="D35" s="27">
        <f t="shared" si="2"/>
        <v>-1184736695.1200001</v>
      </c>
      <c r="E35" s="18">
        <f>C35/B35*100</f>
        <v>5.3999201532072414</v>
      </c>
    </row>
    <row r="36" spans="1:5" ht="69.75" customHeight="1" thickBot="1" x14ac:dyDescent="0.3">
      <c r="A36" s="20" t="s">
        <v>37</v>
      </c>
      <c r="B36" s="31">
        <v>0</v>
      </c>
      <c r="C36" s="31">
        <f>7285976.65-113348673.66</f>
        <v>-106062697.00999999</v>
      </c>
      <c r="D36" s="32">
        <f t="shared" si="2"/>
        <v>-106062697.00999999</v>
      </c>
      <c r="E36" s="34">
        <v>0</v>
      </c>
    </row>
    <row r="37" spans="1:5" ht="16.5" thickBot="1" x14ac:dyDescent="0.3">
      <c r="A37" s="21" t="s">
        <v>38</v>
      </c>
      <c r="B37" s="33">
        <f>B28+B35+B36</f>
        <v>1903728917.5800002</v>
      </c>
      <c r="C37" s="33">
        <f>C28+C35+C36</f>
        <v>-5494092.1499999762</v>
      </c>
      <c r="D37" s="27">
        <f t="shared" si="2"/>
        <v>-1909223009.73</v>
      </c>
      <c r="E37" s="18">
        <f>C37/B37*100</f>
        <v>-0.2885963489478327</v>
      </c>
    </row>
    <row r="39" spans="1:5" x14ac:dyDescent="0.25">
      <c r="A39" t="s">
        <v>48</v>
      </c>
      <c r="B39" s="4"/>
      <c r="C39" s="4"/>
      <c r="D39" s="4"/>
      <c r="E39" s="1"/>
    </row>
    <row r="40" spans="1:5" x14ac:dyDescent="0.25">
      <c r="A40" s="1"/>
      <c r="B40" s="1"/>
      <c r="C40" s="1"/>
      <c r="D40" s="5"/>
      <c r="E40" s="1"/>
    </row>
    <row r="41" spans="1:5" x14ac:dyDescent="0.25">
      <c r="A41" s="1"/>
      <c r="B41" s="3"/>
      <c r="C41" s="1"/>
      <c r="D41" s="5"/>
      <c r="E41" s="1"/>
    </row>
  </sheetData>
  <mergeCells count="2">
    <mergeCell ref="A1:E1"/>
    <mergeCell ref="A2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25" workbookViewId="0">
      <selection activeCell="A39" sqref="A39"/>
    </sheetView>
  </sheetViews>
  <sheetFormatPr defaultRowHeight="15" x14ac:dyDescent="0.25"/>
  <cols>
    <col min="1" max="1" width="49.28515625" customWidth="1"/>
    <col min="2" max="2" width="24.28515625" customWidth="1"/>
    <col min="3" max="3" width="23" customWidth="1"/>
    <col min="4" max="4" width="21.28515625" customWidth="1"/>
    <col min="5" max="5" width="22.5703125" customWidth="1"/>
  </cols>
  <sheetData>
    <row r="1" spans="1:5" ht="23.25" x14ac:dyDescent="0.35">
      <c r="A1" s="43" t="s">
        <v>45</v>
      </c>
      <c r="B1" s="44"/>
      <c r="C1" s="44"/>
      <c r="D1" s="45"/>
      <c r="E1" s="45"/>
    </row>
    <row r="2" spans="1:5" ht="15.75" thickBot="1" x14ac:dyDescent="0.3">
      <c r="A2" s="46" t="s">
        <v>0</v>
      </c>
      <c r="B2" s="47"/>
      <c r="C2" s="47"/>
      <c r="D2" s="48"/>
      <c r="E2" s="48"/>
    </row>
    <row r="3" spans="1:5" ht="45" customHeight="1" thickBot="1" x14ac:dyDescent="0.3">
      <c r="A3" s="13" t="s">
        <v>1</v>
      </c>
      <c r="B3" s="14" t="s">
        <v>2</v>
      </c>
      <c r="C3" s="14" t="s">
        <v>3</v>
      </c>
      <c r="D3" s="14" t="s">
        <v>4</v>
      </c>
      <c r="E3" s="15" t="s">
        <v>5</v>
      </c>
    </row>
    <row r="4" spans="1:5" x14ac:dyDescent="0.25">
      <c r="A4" s="12" t="s">
        <v>6</v>
      </c>
      <c r="B4" s="12">
        <v>2</v>
      </c>
      <c r="C4" s="12">
        <v>3</v>
      </c>
      <c r="D4" s="12">
        <v>4</v>
      </c>
      <c r="E4" s="12">
        <v>5</v>
      </c>
    </row>
    <row r="5" spans="1:5" ht="18" customHeight="1" x14ac:dyDescent="0.25">
      <c r="A5" s="6" t="s">
        <v>7</v>
      </c>
      <c r="B5" s="22">
        <v>346930071.66000003</v>
      </c>
      <c r="C5" s="22">
        <v>51200987.859999999</v>
      </c>
      <c r="D5" s="23">
        <f>C5-B5</f>
        <v>-295729083.80000001</v>
      </c>
      <c r="E5" s="9">
        <f>C5/B5*100</f>
        <v>14.758302044850764</v>
      </c>
    </row>
    <row r="6" spans="1:5" ht="15.75" x14ac:dyDescent="0.25">
      <c r="A6" s="7" t="s">
        <v>8</v>
      </c>
      <c r="B6" s="22">
        <v>18696345</v>
      </c>
      <c r="C6" s="22">
        <v>1773586.91</v>
      </c>
      <c r="D6" s="23">
        <f>C6-B6</f>
        <v>-16922758.09</v>
      </c>
      <c r="E6" s="9">
        <f t="shared" ref="E6:E26" si="0">C6/B6*100</f>
        <v>9.486276114395622</v>
      </c>
    </row>
    <row r="7" spans="1:5" ht="39.75" customHeight="1" x14ac:dyDescent="0.25">
      <c r="A7" s="7" t="s">
        <v>9</v>
      </c>
      <c r="B7" s="22">
        <v>0</v>
      </c>
      <c r="C7" s="22">
        <v>3155.87</v>
      </c>
      <c r="D7" s="23">
        <f>C7-B7</f>
        <v>3155.87</v>
      </c>
      <c r="E7" s="9">
        <v>0</v>
      </c>
    </row>
    <row r="8" spans="1:5" ht="28.5" customHeight="1" x14ac:dyDescent="0.25">
      <c r="A8" s="7" t="s">
        <v>10</v>
      </c>
      <c r="B8" s="22">
        <v>250500</v>
      </c>
      <c r="C8" s="22">
        <v>83460</v>
      </c>
      <c r="D8" s="23">
        <f t="shared" ref="D8:D26" si="1">C8-B8</f>
        <v>-167040</v>
      </c>
      <c r="E8" s="9">
        <f t="shared" si="0"/>
        <v>33.317365269461078</v>
      </c>
    </row>
    <row r="9" spans="1:5" ht="39.75" customHeight="1" x14ac:dyDescent="0.25">
      <c r="A9" s="7" t="s">
        <v>11</v>
      </c>
      <c r="B9" s="22">
        <v>5000045</v>
      </c>
      <c r="C9" s="22">
        <v>474536.73</v>
      </c>
      <c r="D9" s="23">
        <f t="shared" si="1"/>
        <v>-4525508.2699999996</v>
      </c>
      <c r="E9" s="9">
        <f t="shared" si="0"/>
        <v>9.4906491841573413</v>
      </c>
    </row>
    <row r="10" spans="1:5" ht="27" customHeight="1" x14ac:dyDescent="0.25">
      <c r="A10" s="7" t="s">
        <v>12</v>
      </c>
      <c r="B10" s="22">
        <v>25557500</v>
      </c>
      <c r="C10" s="22">
        <v>1257206.98</v>
      </c>
      <c r="D10" s="23">
        <f t="shared" si="1"/>
        <v>-24300293.02</v>
      </c>
      <c r="E10" s="9">
        <f t="shared" si="0"/>
        <v>4.9191312921842902</v>
      </c>
    </row>
    <row r="11" spans="1:5" ht="30.75" customHeight="1" x14ac:dyDescent="0.25">
      <c r="A11" s="7" t="s">
        <v>13</v>
      </c>
      <c r="B11" s="22">
        <v>19874300</v>
      </c>
      <c r="C11" s="22">
        <v>2331775.38</v>
      </c>
      <c r="D11" s="23">
        <f t="shared" si="1"/>
        <v>-17542524.620000001</v>
      </c>
      <c r="E11" s="9">
        <f t="shared" si="0"/>
        <v>11.732616394036519</v>
      </c>
    </row>
    <row r="12" spans="1:5" ht="24" customHeight="1" x14ac:dyDescent="0.25">
      <c r="A12" s="7" t="s">
        <v>14</v>
      </c>
      <c r="B12" s="22">
        <v>61545400</v>
      </c>
      <c r="C12" s="22">
        <v>3011813.54</v>
      </c>
      <c r="D12" s="23">
        <f t="shared" si="1"/>
        <v>-58533586.460000001</v>
      </c>
      <c r="E12" s="9">
        <f t="shared" si="0"/>
        <v>4.8936452439987388</v>
      </c>
    </row>
    <row r="13" spans="1:5" ht="21.75" customHeight="1" x14ac:dyDescent="0.25">
      <c r="A13" s="7" t="s">
        <v>15</v>
      </c>
      <c r="B13" s="22">
        <v>40819000</v>
      </c>
      <c r="C13" s="22">
        <v>4115245.89</v>
      </c>
      <c r="D13" s="23">
        <f t="shared" si="1"/>
        <v>-36703754.109999999</v>
      </c>
      <c r="E13" s="9">
        <f t="shared" si="0"/>
        <v>10.081692079668782</v>
      </c>
    </row>
    <row r="14" spans="1:5" ht="19.5" customHeight="1" x14ac:dyDescent="0.25">
      <c r="A14" s="7" t="s">
        <v>16</v>
      </c>
      <c r="B14" s="22">
        <v>21260400</v>
      </c>
      <c r="C14" s="22">
        <v>1769515.78</v>
      </c>
      <c r="D14" s="23">
        <f t="shared" si="1"/>
        <v>-19490884.219999999</v>
      </c>
      <c r="E14" s="9">
        <f t="shared" si="0"/>
        <v>8.3230596790276756</v>
      </c>
    </row>
    <row r="15" spans="1:5" ht="23.25" customHeight="1" x14ac:dyDescent="0.25">
      <c r="A15" s="7" t="s">
        <v>17</v>
      </c>
      <c r="B15" s="22">
        <v>8255800</v>
      </c>
      <c r="C15" s="22">
        <v>1506528.74</v>
      </c>
      <c r="D15" s="23">
        <f t="shared" si="1"/>
        <v>-6749271.2599999998</v>
      </c>
      <c r="E15" s="9">
        <f t="shared" si="0"/>
        <v>18.24812543908525</v>
      </c>
    </row>
    <row r="16" spans="1:5" ht="39" customHeight="1" x14ac:dyDescent="0.25">
      <c r="A16" s="11" t="s">
        <v>18</v>
      </c>
      <c r="B16" s="24">
        <f>67307580.04+1368000+2295300</f>
        <v>70970880.040000007</v>
      </c>
      <c r="C16" s="22">
        <f>653174.28+1329.52</f>
        <v>654503.80000000005</v>
      </c>
      <c r="D16" s="23">
        <f t="shared" si="1"/>
        <v>-70316376.24000001</v>
      </c>
      <c r="E16" s="9">
        <f t="shared" si="0"/>
        <v>0.92221457537389162</v>
      </c>
    </row>
    <row r="17" spans="1:5" ht="27" customHeight="1" x14ac:dyDescent="0.25">
      <c r="A17" s="7" t="s">
        <v>19</v>
      </c>
      <c r="B17" s="22">
        <v>5895000</v>
      </c>
      <c r="C17" s="22">
        <v>863247.22</v>
      </c>
      <c r="D17" s="23">
        <f t="shared" si="1"/>
        <v>-5031752.78</v>
      </c>
      <c r="E17" s="9">
        <f t="shared" si="0"/>
        <v>14.643718744698898</v>
      </c>
    </row>
    <row r="18" spans="1:5" ht="30" customHeight="1" x14ac:dyDescent="0.25">
      <c r="A18" s="7" t="s">
        <v>20</v>
      </c>
      <c r="B18" s="22">
        <v>4310819.96</v>
      </c>
      <c r="C18" s="22">
        <v>834956.5</v>
      </c>
      <c r="D18" s="23">
        <f t="shared" si="1"/>
        <v>-3475863.46</v>
      </c>
      <c r="E18" s="9">
        <f t="shared" si="0"/>
        <v>19.368855757084322</v>
      </c>
    </row>
    <row r="19" spans="1:5" ht="24" customHeight="1" x14ac:dyDescent="0.25">
      <c r="A19" s="6" t="s">
        <v>21</v>
      </c>
      <c r="B19" s="22">
        <v>10931900</v>
      </c>
      <c r="C19" s="22">
        <v>2787871.6</v>
      </c>
      <c r="D19" s="23">
        <f t="shared" si="1"/>
        <v>-8144028.4000000004</v>
      </c>
      <c r="E19" s="9">
        <f t="shared" si="0"/>
        <v>25.502168881896104</v>
      </c>
    </row>
    <row r="20" spans="1:5" ht="44.25" customHeight="1" x14ac:dyDescent="0.25">
      <c r="A20" s="6" t="s">
        <v>22</v>
      </c>
      <c r="B20" s="22">
        <v>1022880</v>
      </c>
      <c r="C20" s="22">
        <v>115382.16</v>
      </c>
      <c r="D20" s="23">
        <f t="shared" si="1"/>
        <v>-907497.84</v>
      </c>
      <c r="E20" s="9">
        <f t="shared" si="0"/>
        <v>11.280126701079306</v>
      </c>
    </row>
    <row r="21" spans="1:5" ht="24" customHeight="1" x14ac:dyDescent="0.25">
      <c r="A21" s="7" t="s">
        <v>23</v>
      </c>
      <c r="B21" s="22">
        <v>9000000</v>
      </c>
      <c r="C21" s="22">
        <v>0</v>
      </c>
      <c r="D21" s="23">
        <f t="shared" si="1"/>
        <v>-9000000</v>
      </c>
      <c r="E21" s="9">
        <f t="shared" si="0"/>
        <v>0</v>
      </c>
    </row>
    <row r="22" spans="1:5" ht="27" customHeight="1" x14ac:dyDescent="0.25">
      <c r="A22" s="7" t="s">
        <v>24</v>
      </c>
      <c r="B22" s="22">
        <v>9500000</v>
      </c>
      <c r="C22" s="22">
        <v>425477.4</v>
      </c>
      <c r="D22" s="23">
        <f t="shared" si="1"/>
        <v>-9074522.5999999996</v>
      </c>
      <c r="E22" s="9">
        <f t="shared" si="0"/>
        <v>4.4787094736842104</v>
      </c>
    </row>
    <row r="23" spans="1:5" ht="38.25" customHeight="1" x14ac:dyDescent="0.25">
      <c r="A23" s="7" t="s">
        <v>25</v>
      </c>
      <c r="B23" s="22">
        <v>6000000</v>
      </c>
      <c r="C23" s="22">
        <v>1672651.4</v>
      </c>
      <c r="D23" s="23">
        <f t="shared" si="1"/>
        <v>-4327348.5999999996</v>
      </c>
      <c r="E23" s="9">
        <f t="shared" si="0"/>
        <v>27.877523333333333</v>
      </c>
    </row>
    <row r="24" spans="1:5" ht="15.75" x14ac:dyDescent="0.25">
      <c r="A24" s="7" t="s">
        <v>26</v>
      </c>
      <c r="B24" s="22">
        <v>3481400</v>
      </c>
      <c r="C24" s="22">
        <v>644165.27</v>
      </c>
      <c r="D24" s="23">
        <f t="shared" si="1"/>
        <v>-2837234.73</v>
      </c>
      <c r="E24" s="9">
        <f t="shared" si="0"/>
        <v>18.50305250761188</v>
      </c>
    </row>
    <row r="25" spans="1:5" ht="22.5" customHeight="1" x14ac:dyDescent="0.25">
      <c r="A25" s="7" t="s">
        <v>27</v>
      </c>
      <c r="B25" s="22">
        <v>0</v>
      </c>
      <c r="C25" s="22">
        <v>0</v>
      </c>
      <c r="D25" s="23">
        <f t="shared" si="1"/>
        <v>0</v>
      </c>
      <c r="E25" s="9">
        <v>0</v>
      </c>
    </row>
    <row r="26" spans="1:5" ht="22.5" customHeight="1" x14ac:dyDescent="0.25">
      <c r="A26" s="16" t="s">
        <v>39</v>
      </c>
      <c r="B26" s="25">
        <v>1399438.12</v>
      </c>
      <c r="C26" s="25">
        <v>487141</v>
      </c>
      <c r="D26" s="23">
        <f t="shared" si="1"/>
        <v>-912297.12000000011</v>
      </c>
      <c r="E26" s="9">
        <f t="shared" si="0"/>
        <v>34.809756361360229</v>
      </c>
    </row>
    <row r="27" spans="1:5" ht="25.5" customHeight="1" thickBot="1" x14ac:dyDescent="0.3">
      <c r="A27" s="16" t="s">
        <v>28</v>
      </c>
      <c r="B27" s="25">
        <v>0</v>
      </c>
      <c r="C27" s="25">
        <v>5000</v>
      </c>
      <c r="D27" s="23">
        <f t="shared" ref="D27:D37" si="2">C27-B27</f>
        <v>5000</v>
      </c>
      <c r="E27" s="9" t="e">
        <f>C27/B27*100</f>
        <v>#DIV/0!</v>
      </c>
    </row>
    <row r="28" spans="1:5" ht="24" customHeight="1" thickBot="1" x14ac:dyDescent="0.3">
      <c r="A28" s="2" t="s">
        <v>29</v>
      </c>
      <c r="B28" s="26">
        <f>SUM(B4:B27)</f>
        <v>670701681.78000009</v>
      </c>
      <c r="C28" s="26">
        <f>SUM(C4:C27)</f>
        <v>76018213.029999986</v>
      </c>
      <c r="D28" s="26">
        <f t="shared" si="2"/>
        <v>-594683468.75000012</v>
      </c>
      <c r="E28" s="18">
        <f>C28/B28*100</f>
        <v>11.33413186444567</v>
      </c>
    </row>
    <row r="29" spans="1:5" ht="42.75" customHeight="1" x14ac:dyDescent="0.25">
      <c r="A29" s="17" t="s">
        <v>30</v>
      </c>
      <c r="B29" s="28">
        <v>250484600</v>
      </c>
      <c r="C29" s="28">
        <v>40077500</v>
      </c>
      <c r="D29" s="29">
        <f t="shared" si="2"/>
        <v>-210407100</v>
      </c>
      <c r="E29" s="8">
        <f t="shared" ref="E29:E34" si="3">C29/B29*100</f>
        <v>15.999985627858958</v>
      </c>
    </row>
    <row r="30" spans="1:5" ht="16.5" customHeight="1" x14ac:dyDescent="0.25">
      <c r="A30" s="7" t="s">
        <v>31</v>
      </c>
      <c r="B30" s="22">
        <v>16035300</v>
      </c>
      <c r="C30" s="22">
        <v>3849200</v>
      </c>
      <c r="D30" s="23">
        <f t="shared" si="2"/>
        <v>-12186100</v>
      </c>
      <c r="E30" s="9">
        <f t="shared" si="3"/>
        <v>24.004539983661047</v>
      </c>
    </row>
    <row r="31" spans="1:5" ht="46.5" customHeight="1" x14ac:dyDescent="0.25">
      <c r="A31" s="7" t="s">
        <v>32</v>
      </c>
      <c r="B31" s="22">
        <v>269554742.58999997</v>
      </c>
      <c r="C31" s="22">
        <f>48749999.99+190600</f>
        <v>48940599.990000002</v>
      </c>
      <c r="D31" s="23">
        <f t="shared" si="2"/>
        <v>-220614142.59999996</v>
      </c>
      <c r="E31" s="9">
        <f t="shared" si="3"/>
        <v>18.156089379009728</v>
      </c>
    </row>
    <row r="32" spans="1:5" ht="35.25" customHeight="1" x14ac:dyDescent="0.25">
      <c r="A32" s="7" t="s">
        <v>33</v>
      </c>
      <c r="B32" s="22">
        <v>587172733.08000004</v>
      </c>
      <c r="C32" s="22">
        <v>89032535.599999994</v>
      </c>
      <c r="D32" s="23">
        <f t="shared" si="2"/>
        <v>-498140197.48000002</v>
      </c>
      <c r="E32" s="9">
        <f t="shared" si="3"/>
        <v>15.162920650790786</v>
      </c>
    </row>
    <row r="33" spans="1:5" ht="27" customHeight="1" x14ac:dyDescent="0.25">
      <c r="A33" s="7" t="s">
        <v>34</v>
      </c>
      <c r="B33" s="22">
        <v>192046870.90000001</v>
      </c>
      <c r="C33" s="22">
        <v>12420918.220000001</v>
      </c>
      <c r="D33" s="23">
        <f t="shared" si="2"/>
        <v>-179625952.68000001</v>
      </c>
      <c r="E33" s="9">
        <f t="shared" si="3"/>
        <v>6.4676493617371404</v>
      </c>
    </row>
    <row r="34" spans="1:5" ht="17.25" customHeight="1" thickBot="1" x14ac:dyDescent="0.3">
      <c r="A34" s="16" t="s">
        <v>35</v>
      </c>
      <c r="B34" s="25">
        <v>686.69</v>
      </c>
      <c r="C34" s="25">
        <v>686.69</v>
      </c>
      <c r="D34" s="30">
        <f t="shared" si="2"/>
        <v>0</v>
      </c>
      <c r="E34" s="10">
        <f t="shared" si="3"/>
        <v>100</v>
      </c>
    </row>
    <row r="35" spans="1:5" ht="18.75" customHeight="1" thickBot="1" x14ac:dyDescent="0.3">
      <c r="A35" s="19" t="s">
        <v>36</v>
      </c>
      <c r="B35" s="26">
        <f>SUM(B29:B34)</f>
        <v>1315294933.2600002</v>
      </c>
      <c r="C35" s="26">
        <f>SUM(C29:C34)</f>
        <v>194321440.5</v>
      </c>
      <c r="D35" s="27">
        <f t="shared" si="2"/>
        <v>-1120973492.7600002</v>
      </c>
      <c r="E35" s="18">
        <f>C35/B35*100</f>
        <v>14.773982289916388</v>
      </c>
    </row>
    <row r="36" spans="1:5" ht="69.75" customHeight="1" thickBot="1" x14ac:dyDescent="0.3">
      <c r="A36" s="20" t="s">
        <v>37</v>
      </c>
      <c r="B36" s="31">
        <v>0</v>
      </c>
      <c r="C36" s="31">
        <f>7149583.85-17923707.86</f>
        <v>-10774124.01</v>
      </c>
      <c r="D36" s="32">
        <f t="shared" si="2"/>
        <v>-10774124.01</v>
      </c>
      <c r="E36" s="34">
        <v>0</v>
      </c>
    </row>
    <row r="37" spans="1:5" ht="16.5" thickBot="1" x14ac:dyDescent="0.3">
      <c r="A37" s="21" t="s">
        <v>38</v>
      </c>
      <c r="B37" s="33">
        <f>B28+B35+B36</f>
        <v>1985996615.0400004</v>
      </c>
      <c r="C37" s="33">
        <f>C28+C35+C36</f>
        <v>259565529.51999998</v>
      </c>
      <c r="D37" s="27">
        <f t="shared" si="2"/>
        <v>-1726431085.5200005</v>
      </c>
      <c r="E37" s="18">
        <f>C37/B37*100</f>
        <v>13.069787106095948</v>
      </c>
    </row>
    <row r="39" spans="1:5" x14ac:dyDescent="0.25">
      <c r="A39" t="s">
        <v>48</v>
      </c>
      <c r="B39" s="4"/>
      <c r="C39" s="4"/>
      <c r="D39" s="4"/>
      <c r="E39" s="1"/>
    </row>
    <row r="40" spans="1:5" x14ac:dyDescent="0.25">
      <c r="A40" s="1"/>
      <c r="B40" s="1"/>
      <c r="C40" s="1"/>
      <c r="D40" s="5"/>
      <c r="E40" s="1"/>
    </row>
    <row r="41" spans="1:5" x14ac:dyDescent="0.25">
      <c r="A41" s="1"/>
      <c r="B41" s="3"/>
      <c r="C41" s="1"/>
      <c r="D41" s="5"/>
      <c r="E41" s="1"/>
    </row>
  </sheetData>
  <mergeCells count="2">
    <mergeCell ref="A1:E1"/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22" workbookViewId="0">
      <selection activeCell="A39" sqref="A39"/>
    </sheetView>
  </sheetViews>
  <sheetFormatPr defaultRowHeight="15" x14ac:dyDescent="0.25"/>
  <cols>
    <col min="1" max="1" width="49.28515625" customWidth="1"/>
    <col min="2" max="2" width="24.28515625" customWidth="1"/>
    <col min="3" max="3" width="23" customWidth="1"/>
    <col min="4" max="4" width="21.28515625" customWidth="1"/>
    <col min="5" max="5" width="22.5703125" customWidth="1"/>
  </cols>
  <sheetData>
    <row r="1" spans="1:5" ht="23.25" x14ac:dyDescent="0.35">
      <c r="A1" s="43" t="s">
        <v>44</v>
      </c>
      <c r="B1" s="44"/>
      <c r="C1" s="44"/>
      <c r="D1" s="45"/>
      <c r="E1" s="45"/>
    </row>
    <row r="2" spans="1:5" ht="15.75" thickBot="1" x14ac:dyDescent="0.3">
      <c r="A2" s="46" t="s">
        <v>0</v>
      </c>
      <c r="B2" s="47"/>
      <c r="C2" s="47"/>
      <c r="D2" s="48"/>
      <c r="E2" s="48"/>
    </row>
    <row r="3" spans="1:5" ht="45" customHeight="1" thickBot="1" x14ac:dyDescent="0.3">
      <c r="A3" s="13" t="s">
        <v>1</v>
      </c>
      <c r="B3" s="14" t="s">
        <v>2</v>
      </c>
      <c r="C3" s="14" t="s">
        <v>3</v>
      </c>
      <c r="D3" s="14" t="s">
        <v>4</v>
      </c>
      <c r="E3" s="15" t="s">
        <v>5</v>
      </c>
    </row>
    <row r="4" spans="1:5" x14ac:dyDescent="0.25">
      <c r="A4" s="12" t="s">
        <v>6</v>
      </c>
      <c r="B4" s="12">
        <v>2</v>
      </c>
      <c r="C4" s="12">
        <v>3</v>
      </c>
      <c r="D4" s="12">
        <v>4</v>
      </c>
      <c r="E4" s="12">
        <v>5</v>
      </c>
    </row>
    <row r="5" spans="1:5" ht="18" customHeight="1" x14ac:dyDescent="0.25">
      <c r="A5" s="6" t="s">
        <v>7</v>
      </c>
      <c r="B5" s="36">
        <v>346929384.97000003</v>
      </c>
      <c r="C5" s="36">
        <v>83240457.870000005</v>
      </c>
      <c r="D5" s="23">
        <f>C5-B5</f>
        <v>-263688927.10000002</v>
      </c>
      <c r="E5" s="9">
        <f>C5/B5*100</f>
        <v>23.993487284796601</v>
      </c>
    </row>
    <row r="6" spans="1:5" ht="15.75" x14ac:dyDescent="0.25">
      <c r="A6" s="7" t="s">
        <v>8</v>
      </c>
      <c r="B6" s="39">
        <v>18696345</v>
      </c>
      <c r="C6" s="39">
        <v>4883525.9400000004</v>
      </c>
      <c r="D6" s="23">
        <f>C6-B6</f>
        <v>-13812819.059999999</v>
      </c>
      <c r="E6" s="9">
        <f t="shared" ref="E6:E26" si="0">C6/B6*100</f>
        <v>26.120217293807961</v>
      </c>
    </row>
    <row r="7" spans="1:5" ht="39.75" customHeight="1" x14ac:dyDescent="0.25">
      <c r="A7" s="7" t="s">
        <v>9</v>
      </c>
      <c r="B7" s="39">
        <v>0</v>
      </c>
      <c r="C7" s="39">
        <v>-11252.56</v>
      </c>
      <c r="D7" s="23">
        <f>C7-B7</f>
        <v>-11252.56</v>
      </c>
      <c r="E7" s="9">
        <v>0</v>
      </c>
    </row>
    <row r="8" spans="1:5" ht="28.5" customHeight="1" x14ac:dyDescent="0.25">
      <c r="A8" s="7" t="s">
        <v>10</v>
      </c>
      <c r="B8" s="39">
        <v>250500</v>
      </c>
      <c r="C8" s="39">
        <v>110481.15</v>
      </c>
      <c r="D8" s="23">
        <f t="shared" ref="D8:D26" si="1">C8-B8</f>
        <v>-140018.85</v>
      </c>
      <c r="E8" s="9">
        <f t="shared" si="0"/>
        <v>44.10425149700599</v>
      </c>
    </row>
    <row r="9" spans="1:5" ht="39.75" customHeight="1" x14ac:dyDescent="0.25">
      <c r="A9" s="7" t="s">
        <v>11</v>
      </c>
      <c r="B9" s="39">
        <v>5000000</v>
      </c>
      <c r="C9" s="39">
        <v>1295013.05</v>
      </c>
      <c r="D9" s="23">
        <f t="shared" si="1"/>
        <v>-3704986.95</v>
      </c>
      <c r="E9" s="9">
        <f t="shared" si="0"/>
        <v>25.900261</v>
      </c>
    </row>
    <row r="10" spans="1:5" ht="27" customHeight="1" x14ac:dyDescent="0.25">
      <c r="A10" s="7" t="s">
        <v>12</v>
      </c>
      <c r="B10" s="39">
        <v>25557500</v>
      </c>
      <c r="C10" s="39">
        <v>2010738.45</v>
      </c>
      <c r="D10" s="23">
        <f t="shared" si="1"/>
        <v>-23546761.550000001</v>
      </c>
      <c r="E10" s="9">
        <f t="shared" si="0"/>
        <v>7.8675083634940819</v>
      </c>
    </row>
    <row r="11" spans="1:5" ht="30.75" customHeight="1" x14ac:dyDescent="0.25">
      <c r="A11" s="7" t="s">
        <v>13</v>
      </c>
      <c r="B11" s="39">
        <v>19874300</v>
      </c>
      <c r="C11" s="39">
        <v>3154855.66</v>
      </c>
      <c r="D11" s="23">
        <f t="shared" si="1"/>
        <v>-16719444.34</v>
      </c>
      <c r="E11" s="9">
        <f t="shared" si="0"/>
        <v>15.874046683405203</v>
      </c>
    </row>
    <row r="12" spans="1:5" ht="24" customHeight="1" x14ac:dyDescent="0.25">
      <c r="A12" s="7" t="s">
        <v>14</v>
      </c>
      <c r="B12" s="39">
        <v>61545400</v>
      </c>
      <c r="C12" s="39">
        <v>4264878.91</v>
      </c>
      <c r="D12" s="23">
        <f t="shared" si="1"/>
        <v>-57280521.090000004</v>
      </c>
      <c r="E12" s="9">
        <f t="shared" si="0"/>
        <v>6.9296469110607788</v>
      </c>
    </row>
    <row r="13" spans="1:5" ht="21.75" customHeight="1" x14ac:dyDescent="0.25">
      <c r="A13" s="7" t="s">
        <v>15</v>
      </c>
      <c r="B13" s="39">
        <v>40819000</v>
      </c>
      <c r="C13" s="39">
        <v>11630062.59</v>
      </c>
      <c r="D13" s="23">
        <f t="shared" si="1"/>
        <v>-29188937.41</v>
      </c>
      <c r="E13" s="9">
        <f t="shared" si="0"/>
        <v>28.491787133442759</v>
      </c>
    </row>
    <row r="14" spans="1:5" ht="19.5" customHeight="1" x14ac:dyDescent="0.25">
      <c r="A14" s="7" t="s">
        <v>16</v>
      </c>
      <c r="B14" s="39">
        <v>21260400</v>
      </c>
      <c r="C14" s="39">
        <v>2165460.6800000002</v>
      </c>
      <c r="D14" s="23">
        <f t="shared" si="1"/>
        <v>-19094939.32</v>
      </c>
      <c r="E14" s="9">
        <f t="shared" si="0"/>
        <v>10.185418336437698</v>
      </c>
    </row>
    <row r="15" spans="1:5" ht="23.25" customHeight="1" x14ac:dyDescent="0.25">
      <c r="A15" s="7" t="s">
        <v>17</v>
      </c>
      <c r="B15" s="39">
        <v>8255800</v>
      </c>
      <c r="C15" s="39">
        <v>2508693.2799999998</v>
      </c>
      <c r="D15" s="23">
        <f t="shared" si="1"/>
        <v>-5747106.7200000007</v>
      </c>
      <c r="E15" s="9">
        <f t="shared" si="0"/>
        <v>30.387040383730223</v>
      </c>
    </row>
    <row r="16" spans="1:5" ht="39" customHeight="1" x14ac:dyDescent="0.25">
      <c r="A16" s="11" t="s">
        <v>18</v>
      </c>
      <c r="B16" s="39">
        <f>67307580.04+1368000+2295300</f>
        <v>70970880.040000007</v>
      </c>
      <c r="C16" s="39">
        <f>15764132.16+296628.32+529957.68</f>
        <v>16590718.16</v>
      </c>
      <c r="D16" s="23">
        <f t="shared" si="1"/>
        <v>-54380161.88000001</v>
      </c>
      <c r="E16" s="9">
        <f t="shared" si="0"/>
        <v>23.376796441934044</v>
      </c>
    </row>
    <row r="17" spans="1:5" ht="27" customHeight="1" x14ac:dyDescent="0.25">
      <c r="A17" s="7" t="s">
        <v>19</v>
      </c>
      <c r="B17" s="39">
        <v>5895000</v>
      </c>
      <c r="C17" s="39">
        <v>1329324.8700000001</v>
      </c>
      <c r="D17" s="23">
        <f t="shared" si="1"/>
        <v>-4565675.13</v>
      </c>
      <c r="E17" s="9">
        <f t="shared" si="0"/>
        <v>22.550040203562343</v>
      </c>
    </row>
    <row r="18" spans="1:5" ht="30" customHeight="1" x14ac:dyDescent="0.25">
      <c r="A18" s="7" t="s">
        <v>20</v>
      </c>
      <c r="B18" s="39">
        <v>4310819.96</v>
      </c>
      <c r="C18" s="39">
        <v>1196683.03</v>
      </c>
      <c r="D18" s="23">
        <f t="shared" si="1"/>
        <v>-3114136.9299999997</v>
      </c>
      <c r="E18" s="9">
        <f t="shared" si="0"/>
        <v>27.759986292723767</v>
      </c>
    </row>
    <row r="19" spans="1:5" ht="24" customHeight="1" x14ac:dyDescent="0.25">
      <c r="A19" s="6" t="s">
        <v>21</v>
      </c>
      <c r="B19" s="39">
        <v>12284923.800000001</v>
      </c>
      <c r="C19" s="39">
        <v>3916609.28</v>
      </c>
      <c r="D19" s="23">
        <f t="shared" si="1"/>
        <v>-8368314.5200000014</v>
      </c>
      <c r="E19" s="9">
        <f t="shared" si="0"/>
        <v>31.881429170932257</v>
      </c>
    </row>
    <row r="20" spans="1:5" ht="44.25" customHeight="1" x14ac:dyDescent="0.25">
      <c r="A20" s="6" t="s">
        <v>22</v>
      </c>
      <c r="B20" s="39">
        <v>1022880</v>
      </c>
      <c r="C20" s="39">
        <v>534820.16</v>
      </c>
      <c r="D20" s="23">
        <f t="shared" si="1"/>
        <v>-488059.83999999997</v>
      </c>
      <c r="E20" s="9">
        <f t="shared" si="0"/>
        <v>52.285718754888165</v>
      </c>
    </row>
    <row r="21" spans="1:5" ht="24" customHeight="1" x14ac:dyDescent="0.25">
      <c r="A21" s="7" t="s">
        <v>23</v>
      </c>
      <c r="B21" s="37">
        <v>9000000</v>
      </c>
      <c r="C21" s="37">
        <v>0</v>
      </c>
      <c r="D21" s="23">
        <f t="shared" si="1"/>
        <v>-9000000</v>
      </c>
      <c r="E21" s="9">
        <f t="shared" si="0"/>
        <v>0</v>
      </c>
    </row>
    <row r="22" spans="1:5" ht="27" customHeight="1" x14ac:dyDescent="0.25">
      <c r="A22" s="7" t="s">
        <v>24</v>
      </c>
      <c r="B22" s="39">
        <v>9500000</v>
      </c>
      <c r="C22" s="39">
        <v>2002173.79</v>
      </c>
      <c r="D22" s="23">
        <f t="shared" si="1"/>
        <v>-7497826.21</v>
      </c>
      <c r="E22" s="9">
        <f t="shared" si="0"/>
        <v>21.075513578947369</v>
      </c>
    </row>
    <row r="23" spans="1:5" ht="38.25" customHeight="1" x14ac:dyDescent="0.25">
      <c r="A23" s="7" t="s">
        <v>25</v>
      </c>
      <c r="B23" s="39">
        <v>6000000</v>
      </c>
      <c r="C23" s="39">
        <v>2162522.1800000002</v>
      </c>
      <c r="D23" s="23">
        <f t="shared" si="1"/>
        <v>-3837477.82</v>
      </c>
      <c r="E23" s="9">
        <f t="shared" si="0"/>
        <v>36.042036333333336</v>
      </c>
    </row>
    <row r="24" spans="1:5" ht="15.75" x14ac:dyDescent="0.25">
      <c r="A24" s="7" t="s">
        <v>26</v>
      </c>
      <c r="B24" s="39">
        <v>4170894.72</v>
      </c>
      <c r="C24" s="39">
        <v>1071156.67</v>
      </c>
      <c r="D24" s="23">
        <f t="shared" si="1"/>
        <v>-3099738.0500000003</v>
      </c>
      <c r="E24" s="9">
        <f t="shared" si="0"/>
        <v>25.681700016633357</v>
      </c>
    </row>
    <row r="25" spans="1:5" ht="22.5" customHeight="1" x14ac:dyDescent="0.25">
      <c r="A25" s="7" t="s">
        <v>27</v>
      </c>
      <c r="B25" s="39">
        <v>0</v>
      </c>
      <c r="C25" s="39">
        <v>10770</v>
      </c>
      <c r="D25" s="23">
        <f t="shared" si="1"/>
        <v>10770</v>
      </c>
      <c r="E25" s="9">
        <v>0</v>
      </c>
    </row>
    <row r="26" spans="1:5" ht="22.5" customHeight="1" x14ac:dyDescent="0.25">
      <c r="A26" s="16" t="s">
        <v>39</v>
      </c>
      <c r="B26" s="39">
        <v>1399438.12</v>
      </c>
      <c r="C26" s="39">
        <v>649253.24</v>
      </c>
      <c r="D26" s="23">
        <f t="shared" si="1"/>
        <v>-750184.88000000012</v>
      </c>
      <c r="E26" s="9">
        <f t="shared" si="0"/>
        <v>46.393851269393743</v>
      </c>
    </row>
    <row r="27" spans="1:5" ht="25.5" customHeight="1" thickBot="1" x14ac:dyDescent="0.3">
      <c r="A27" s="16" t="s">
        <v>28</v>
      </c>
      <c r="B27" s="38">
        <v>0</v>
      </c>
      <c r="C27" s="38">
        <v>0</v>
      </c>
      <c r="D27" s="23">
        <f t="shared" ref="D27:D37" si="2">C27-B27</f>
        <v>0</v>
      </c>
      <c r="E27" s="9">
        <v>0</v>
      </c>
    </row>
    <row r="28" spans="1:5" ht="24" customHeight="1" thickBot="1" x14ac:dyDescent="0.3">
      <c r="A28" s="2" t="s">
        <v>29</v>
      </c>
      <c r="B28" s="26">
        <f>SUM(B4:B27)</f>
        <v>672743468.61000001</v>
      </c>
      <c r="C28" s="26">
        <f>SUM(C4:C27)</f>
        <v>144716949.40000001</v>
      </c>
      <c r="D28" s="26">
        <f t="shared" si="2"/>
        <v>-528026519.21000004</v>
      </c>
      <c r="E28" s="18">
        <f>C28/B28*100</f>
        <v>21.511461077282444</v>
      </c>
    </row>
    <row r="29" spans="1:5" ht="42.75" customHeight="1" x14ac:dyDescent="0.25">
      <c r="A29" s="17" t="s">
        <v>30</v>
      </c>
      <c r="B29" s="40">
        <v>250484600</v>
      </c>
      <c r="C29" s="40">
        <v>60116200</v>
      </c>
      <c r="D29" s="29">
        <f t="shared" si="2"/>
        <v>-190368400</v>
      </c>
      <c r="E29" s="8">
        <f t="shared" ref="E29:E34" si="3">C29/B29*100</f>
        <v>23.999958480481435</v>
      </c>
    </row>
    <row r="30" spans="1:5" ht="16.5" customHeight="1" x14ac:dyDescent="0.25">
      <c r="A30" s="7" t="s">
        <v>31</v>
      </c>
      <c r="B30" s="40">
        <v>16035300</v>
      </c>
      <c r="C30" s="40">
        <v>3849200</v>
      </c>
      <c r="D30" s="23">
        <f t="shared" si="2"/>
        <v>-12186100</v>
      </c>
      <c r="E30" s="9">
        <f t="shared" si="3"/>
        <v>24.004539983661047</v>
      </c>
    </row>
    <row r="31" spans="1:5" ht="46.5" customHeight="1" x14ac:dyDescent="0.25">
      <c r="A31" s="7" t="s">
        <v>32</v>
      </c>
      <c r="B31" s="41">
        <v>269554742.58999997</v>
      </c>
      <c r="C31" s="41">
        <v>55117883.159999996</v>
      </c>
      <c r="D31" s="23">
        <f t="shared" si="2"/>
        <v>-214436859.42999998</v>
      </c>
      <c r="E31" s="9">
        <f t="shared" si="3"/>
        <v>20.447751217583207</v>
      </c>
    </row>
    <row r="32" spans="1:5" ht="35.25" customHeight="1" x14ac:dyDescent="0.25">
      <c r="A32" s="7" t="s">
        <v>33</v>
      </c>
      <c r="B32" s="41">
        <v>590167533.08000004</v>
      </c>
      <c r="C32" s="41">
        <v>135641117.24000001</v>
      </c>
      <c r="D32" s="23">
        <f t="shared" si="2"/>
        <v>-454526415.84000003</v>
      </c>
      <c r="E32" s="9">
        <f t="shared" si="3"/>
        <v>22.98349360767245</v>
      </c>
    </row>
    <row r="33" spans="1:5" ht="27" customHeight="1" x14ac:dyDescent="0.25">
      <c r="A33" s="7" t="s">
        <v>34</v>
      </c>
      <c r="B33" s="35">
        <v>193815228.90000001</v>
      </c>
      <c r="C33" s="35">
        <v>37983198.509999998</v>
      </c>
      <c r="D33" s="23">
        <f t="shared" si="2"/>
        <v>-155832030.39000002</v>
      </c>
      <c r="E33" s="9">
        <f t="shared" si="3"/>
        <v>19.597633646011186</v>
      </c>
    </row>
    <row r="34" spans="1:5" ht="17.25" customHeight="1" thickBot="1" x14ac:dyDescent="0.3">
      <c r="A34" s="16" t="s">
        <v>35</v>
      </c>
      <c r="B34" s="40">
        <v>686.69</v>
      </c>
      <c r="C34" s="40">
        <v>686.69</v>
      </c>
      <c r="D34" s="30">
        <f t="shared" si="2"/>
        <v>0</v>
      </c>
      <c r="E34" s="10">
        <f t="shared" si="3"/>
        <v>100</v>
      </c>
    </row>
    <row r="35" spans="1:5" ht="18.75" customHeight="1" thickBot="1" x14ac:dyDescent="0.3">
      <c r="A35" s="19" t="s">
        <v>36</v>
      </c>
      <c r="B35" s="26">
        <f>SUM(B29:B34)</f>
        <v>1320058091.2600002</v>
      </c>
      <c r="C35" s="26">
        <f>SUM(C29:C34)</f>
        <v>292708285.60000002</v>
      </c>
      <c r="D35" s="27">
        <f t="shared" si="2"/>
        <v>-1027349805.6600002</v>
      </c>
      <c r="E35" s="18">
        <f>C35/B35*100</f>
        <v>22.173894280713728</v>
      </c>
    </row>
    <row r="36" spans="1:5" ht="69.75" customHeight="1" thickBot="1" x14ac:dyDescent="0.3">
      <c r="A36" s="20" t="s">
        <v>37</v>
      </c>
      <c r="B36" s="31">
        <v>0</v>
      </c>
      <c r="C36" s="31">
        <v>-10770639.85</v>
      </c>
      <c r="D36" s="32">
        <f t="shared" si="2"/>
        <v>-10770639.85</v>
      </c>
      <c r="E36" s="34">
        <v>0</v>
      </c>
    </row>
    <row r="37" spans="1:5" ht="16.5" thickBot="1" x14ac:dyDescent="0.3">
      <c r="A37" s="21" t="s">
        <v>38</v>
      </c>
      <c r="B37" s="33">
        <f>B28+B35+B36</f>
        <v>1992801559.8700004</v>
      </c>
      <c r="C37" s="33">
        <f>C28+C35+C36</f>
        <v>426654595.14999998</v>
      </c>
      <c r="D37" s="27">
        <f t="shared" si="2"/>
        <v>-1566146964.7200003</v>
      </c>
      <c r="E37" s="18">
        <f>C37/B37*100</f>
        <v>21.409788297126415</v>
      </c>
    </row>
    <row r="39" spans="1:5" x14ac:dyDescent="0.25">
      <c r="A39" t="s">
        <v>48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22" workbookViewId="0">
      <selection activeCell="A39" sqref="A39"/>
    </sheetView>
  </sheetViews>
  <sheetFormatPr defaultRowHeight="15" x14ac:dyDescent="0.25"/>
  <cols>
    <col min="1" max="1" width="49.28515625" customWidth="1"/>
    <col min="2" max="2" width="24.28515625" customWidth="1"/>
    <col min="3" max="3" width="23" customWidth="1"/>
    <col min="4" max="4" width="21.28515625" customWidth="1"/>
    <col min="5" max="5" width="22.5703125" customWidth="1"/>
    <col min="7" max="7" width="10" bestFit="1" customWidth="1"/>
  </cols>
  <sheetData>
    <row r="1" spans="1:5" ht="23.25" x14ac:dyDescent="0.35">
      <c r="A1" s="43" t="s">
        <v>43</v>
      </c>
      <c r="B1" s="44"/>
      <c r="C1" s="44"/>
      <c r="D1" s="45"/>
      <c r="E1" s="45"/>
    </row>
    <row r="2" spans="1:5" ht="15.75" thickBot="1" x14ac:dyDescent="0.3">
      <c r="A2" s="46" t="s">
        <v>0</v>
      </c>
      <c r="B2" s="47"/>
      <c r="C2" s="47"/>
      <c r="D2" s="48"/>
      <c r="E2" s="48"/>
    </row>
    <row r="3" spans="1:5" ht="45" customHeight="1" thickBot="1" x14ac:dyDescent="0.3">
      <c r="A3" s="13" t="s">
        <v>1</v>
      </c>
      <c r="B3" s="14" t="s">
        <v>2</v>
      </c>
      <c r="C3" s="14" t="s">
        <v>3</v>
      </c>
      <c r="D3" s="14" t="s">
        <v>4</v>
      </c>
      <c r="E3" s="15" t="s">
        <v>5</v>
      </c>
    </row>
    <row r="4" spans="1:5" x14ac:dyDescent="0.25">
      <c r="A4" s="12" t="s">
        <v>6</v>
      </c>
      <c r="B4" s="12">
        <v>2</v>
      </c>
      <c r="C4" s="12">
        <v>3</v>
      </c>
      <c r="D4" s="12">
        <v>4</v>
      </c>
      <c r="E4" s="12">
        <v>5</v>
      </c>
    </row>
    <row r="5" spans="1:5" ht="18" customHeight="1" x14ac:dyDescent="0.25">
      <c r="A5" s="6" t="s">
        <v>7</v>
      </c>
      <c r="B5" s="36">
        <v>346929384.97000003</v>
      </c>
      <c r="C5" s="36">
        <v>113159057.5</v>
      </c>
      <c r="D5" s="23">
        <f>C5-B5</f>
        <v>-233770327.47000003</v>
      </c>
      <c r="E5" s="9">
        <f>C5/B5*100</f>
        <v>32.617317068655105</v>
      </c>
    </row>
    <row r="6" spans="1:5" ht="15.75" x14ac:dyDescent="0.25">
      <c r="A6" s="7" t="s">
        <v>8</v>
      </c>
      <c r="B6" s="39">
        <v>18696345</v>
      </c>
      <c r="C6" s="39">
        <v>6131530.8899999997</v>
      </c>
      <c r="D6" s="23">
        <f>C6-B6</f>
        <v>-12564814.109999999</v>
      </c>
      <c r="E6" s="9">
        <f t="shared" ref="E6:E26" si="0">C6/B6*100</f>
        <v>32.795345239938605</v>
      </c>
    </row>
    <row r="7" spans="1:5" ht="39.75" customHeight="1" x14ac:dyDescent="0.25">
      <c r="A7" s="7" t="s">
        <v>9</v>
      </c>
      <c r="B7" s="39">
        <v>0</v>
      </c>
      <c r="C7" s="39">
        <v>-42781.9</v>
      </c>
      <c r="D7" s="23">
        <f>C7-B7</f>
        <v>-42781.9</v>
      </c>
      <c r="E7" s="9">
        <v>0</v>
      </c>
    </row>
    <row r="8" spans="1:5" ht="28.5" customHeight="1" x14ac:dyDescent="0.25">
      <c r="A8" s="7" t="s">
        <v>10</v>
      </c>
      <c r="B8" s="39">
        <v>250500</v>
      </c>
      <c r="C8" s="39">
        <v>230101.13</v>
      </c>
      <c r="D8" s="23">
        <f t="shared" ref="D8:D26" si="1">C8-B8</f>
        <v>-20398.869999999995</v>
      </c>
      <c r="E8" s="9">
        <f t="shared" si="0"/>
        <v>91.856738522954089</v>
      </c>
    </row>
    <row r="9" spans="1:5" ht="39.75" customHeight="1" x14ac:dyDescent="0.25">
      <c r="A9" s="7" t="s">
        <v>11</v>
      </c>
      <c r="B9" s="39">
        <v>5000000</v>
      </c>
      <c r="C9" s="39">
        <v>1715872.38</v>
      </c>
      <c r="D9" s="23">
        <f t="shared" si="1"/>
        <v>-3284127.62</v>
      </c>
      <c r="E9" s="9">
        <f t="shared" si="0"/>
        <v>34.317447599999994</v>
      </c>
    </row>
    <row r="10" spans="1:5" ht="27" customHeight="1" x14ac:dyDescent="0.25">
      <c r="A10" s="7" t="s">
        <v>12</v>
      </c>
      <c r="B10" s="39">
        <v>25557500</v>
      </c>
      <c r="C10" s="39">
        <v>2394928.36</v>
      </c>
      <c r="D10" s="23">
        <f t="shared" si="1"/>
        <v>-23162571.640000001</v>
      </c>
      <c r="E10" s="9">
        <f t="shared" si="0"/>
        <v>9.370745808471094</v>
      </c>
    </row>
    <row r="11" spans="1:5" ht="30.75" customHeight="1" x14ac:dyDescent="0.25">
      <c r="A11" s="7" t="s">
        <v>13</v>
      </c>
      <c r="B11" s="39">
        <v>19874300</v>
      </c>
      <c r="C11" s="39">
        <v>5053323.7699999996</v>
      </c>
      <c r="D11" s="23">
        <f t="shared" si="1"/>
        <v>-14820976.23</v>
      </c>
      <c r="E11" s="9">
        <f t="shared" si="0"/>
        <v>25.426423924364627</v>
      </c>
    </row>
    <row r="12" spans="1:5" ht="24" customHeight="1" x14ac:dyDescent="0.25">
      <c r="A12" s="7" t="s">
        <v>14</v>
      </c>
      <c r="B12" s="39">
        <v>61545400</v>
      </c>
      <c r="C12" s="39">
        <v>5709835.2000000002</v>
      </c>
      <c r="D12" s="23">
        <f t="shared" si="1"/>
        <v>-55835564.799999997</v>
      </c>
      <c r="E12" s="9">
        <f t="shared" si="0"/>
        <v>9.2774361690719367</v>
      </c>
    </row>
    <row r="13" spans="1:5" ht="21.75" customHeight="1" x14ac:dyDescent="0.25">
      <c r="A13" s="7" t="s">
        <v>15</v>
      </c>
      <c r="B13" s="39">
        <v>40819000</v>
      </c>
      <c r="C13" s="39">
        <v>15113830.640000001</v>
      </c>
      <c r="D13" s="23">
        <f t="shared" si="1"/>
        <v>-25705169.359999999</v>
      </c>
      <c r="E13" s="9">
        <f t="shared" si="0"/>
        <v>37.026459834880818</v>
      </c>
    </row>
    <row r="14" spans="1:5" ht="19.5" customHeight="1" x14ac:dyDescent="0.25">
      <c r="A14" s="7" t="s">
        <v>16</v>
      </c>
      <c r="B14" s="39">
        <v>21260400</v>
      </c>
      <c r="C14" s="39">
        <v>2541063.2999999998</v>
      </c>
      <c r="D14" s="23">
        <f t="shared" si="1"/>
        <v>-18719336.699999999</v>
      </c>
      <c r="E14" s="9">
        <f t="shared" si="0"/>
        <v>11.952095445052773</v>
      </c>
    </row>
    <row r="15" spans="1:5" ht="23.25" customHeight="1" x14ac:dyDescent="0.25">
      <c r="A15" s="7" t="s">
        <v>17</v>
      </c>
      <c r="B15" s="39">
        <v>8255800</v>
      </c>
      <c r="C15" s="39">
        <v>3243529.04</v>
      </c>
      <c r="D15" s="23">
        <f t="shared" si="1"/>
        <v>-5012270.96</v>
      </c>
      <c r="E15" s="9">
        <f t="shared" si="0"/>
        <v>39.287882942900751</v>
      </c>
    </row>
    <row r="16" spans="1:5" ht="39" customHeight="1" x14ac:dyDescent="0.25">
      <c r="A16" s="11" t="s">
        <v>18</v>
      </c>
      <c r="B16" s="39">
        <f>67307580.04+1368000+2295300</f>
        <v>70970880.040000007</v>
      </c>
      <c r="C16" s="39">
        <f>16459414.67+315468.78+569457.2</f>
        <v>17344340.649999999</v>
      </c>
      <c r="D16" s="23">
        <f t="shared" si="1"/>
        <v>-53626539.390000008</v>
      </c>
      <c r="E16" s="9">
        <f t="shared" si="0"/>
        <v>24.438672086670657</v>
      </c>
    </row>
    <row r="17" spans="1:6" ht="27" customHeight="1" x14ac:dyDescent="0.25">
      <c r="A17" s="7" t="s">
        <v>19</v>
      </c>
      <c r="B17" s="39">
        <v>5895000</v>
      </c>
      <c r="C17" s="39">
        <v>1738377.19</v>
      </c>
      <c r="D17" s="23">
        <f t="shared" si="1"/>
        <v>-4156622.81</v>
      </c>
      <c r="E17" s="9">
        <f t="shared" si="0"/>
        <v>29.489010856658183</v>
      </c>
    </row>
    <row r="18" spans="1:6" ht="30" customHeight="1" x14ac:dyDescent="0.25">
      <c r="A18" s="7" t="s">
        <v>20</v>
      </c>
      <c r="B18" s="39">
        <v>4310819.96</v>
      </c>
      <c r="C18" s="39">
        <v>1519893.02</v>
      </c>
      <c r="D18" s="23">
        <f t="shared" si="1"/>
        <v>-2790926.94</v>
      </c>
      <c r="E18" s="9">
        <f t="shared" si="0"/>
        <v>35.257631589884355</v>
      </c>
    </row>
    <row r="19" spans="1:6" ht="24" customHeight="1" x14ac:dyDescent="0.25">
      <c r="A19" s="6" t="s">
        <v>21</v>
      </c>
      <c r="B19" s="39">
        <v>12284923.800000001</v>
      </c>
      <c r="C19" s="39">
        <v>5602387.9100000001</v>
      </c>
      <c r="D19" s="23">
        <f t="shared" si="1"/>
        <v>-6682535.8900000006</v>
      </c>
      <c r="E19" s="9">
        <f t="shared" si="0"/>
        <v>45.603766056733704</v>
      </c>
    </row>
    <row r="20" spans="1:6" ht="44.25" customHeight="1" x14ac:dyDescent="0.25">
      <c r="A20" s="6" t="s">
        <v>22</v>
      </c>
      <c r="B20" s="39">
        <v>1022880</v>
      </c>
      <c r="C20" s="39">
        <v>3206472.63</v>
      </c>
      <c r="D20" s="23">
        <f t="shared" si="1"/>
        <v>2183592.63</v>
      </c>
      <c r="E20" s="9">
        <f t="shared" si="0"/>
        <v>313.4749560065697</v>
      </c>
    </row>
    <row r="21" spans="1:6" ht="24" customHeight="1" x14ac:dyDescent="0.25">
      <c r="A21" s="7" t="s">
        <v>23</v>
      </c>
      <c r="B21" s="37">
        <v>9000000</v>
      </c>
      <c r="C21" s="37">
        <v>1596866.67</v>
      </c>
      <c r="D21" s="23">
        <f t="shared" si="1"/>
        <v>-7403133.3300000001</v>
      </c>
      <c r="E21" s="9">
        <f t="shared" si="0"/>
        <v>17.742963</v>
      </c>
    </row>
    <row r="22" spans="1:6" ht="27" customHeight="1" x14ac:dyDescent="0.25">
      <c r="A22" s="7" t="s">
        <v>24</v>
      </c>
      <c r="B22" s="39">
        <v>9500000</v>
      </c>
      <c r="C22" s="39">
        <f>2112848.94+61057</f>
        <v>2173905.94</v>
      </c>
      <c r="D22" s="23">
        <f t="shared" si="1"/>
        <v>-7326094.0600000005</v>
      </c>
      <c r="E22" s="9">
        <f t="shared" si="0"/>
        <v>22.883220421052631</v>
      </c>
    </row>
    <row r="23" spans="1:6" ht="38.25" customHeight="1" x14ac:dyDescent="0.25">
      <c r="A23" s="7" t="s">
        <v>25</v>
      </c>
      <c r="B23" s="39">
        <v>6000000</v>
      </c>
      <c r="C23" s="39">
        <v>3383123.88</v>
      </c>
      <c r="D23" s="23">
        <f t="shared" si="1"/>
        <v>-2616876.12</v>
      </c>
      <c r="E23" s="9">
        <f t="shared" si="0"/>
        <v>56.385397999999995</v>
      </c>
    </row>
    <row r="24" spans="1:6" ht="15.75" x14ac:dyDescent="0.25">
      <c r="A24" s="7" t="s">
        <v>26</v>
      </c>
      <c r="B24" s="39">
        <v>4170894.72</v>
      </c>
      <c r="C24" s="39">
        <v>1540168.6</v>
      </c>
      <c r="D24" s="23">
        <f t="shared" si="1"/>
        <v>-2630726.12</v>
      </c>
      <c r="E24" s="9">
        <f t="shared" si="0"/>
        <v>36.926575792351812</v>
      </c>
    </row>
    <row r="25" spans="1:6" ht="22.5" customHeight="1" x14ac:dyDescent="0.25">
      <c r="A25" s="7" t="s">
        <v>27</v>
      </c>
      <c r="B25" s="39">
        <v>0</v>
      </c>
      <c r="C25" s="39">
        <v>0</v>
      </c>
      <c r="D25" s="23">
        <f t="shared" si="1"/>
        <v>0</v>
      </c>
      <c r="E25" s="9">
        <v>0</v>
      </c>
    </row>
    <row r="26" spans="1:6" ht="22.5" customHeight="1" x14ac:dyDescent="0.25">
      <c r="A26" s="16" t="s">
        <v>39</v>
      </c>
      <c r="B26" s="39">
        <v>1399438.12</v>
      </c>
      <c r="C26" s="39">
        <v>905447.57</v>
      </c>
      <c r="D26" s="23">
        <f t="shared" si="1"/>
        <v>-493990.55000000016</v>
      </c>
      <c r="E26" s="9">
        <f t="shared" si="0"/>
        <v>64.700793629946276</v>
      </c>
    </row>
    <row r="27" spans="1:6" ht="25.5" customHeight="1" thickBot="1" x14ac:dyDescent="0.3">
      <c r="A27" s="16" t="s">
        <v>28</v>
      </c>
      <c r="B27" s="38">
        <v>0</v>
      </c>
      <c r="C27" s="38">
        <v>0</v>
      </c>
      <c r="D27" s="23">
        <f t="shared" ref="D27:D37" si="2">C27-B27</f>
        <v>0</v>
      </c>
      <c r="E27" s="9">
        <v>0</v>
      </c>
    </row>
    <row r="28" spans="1:6" ht="24" customHeight="1" thickBot="1" x14ac:dyDescent="0.3">
      <c r="A28" s="2" t="s">
        <v>29</v>
      </c>
      <c r="B28" s="26">
        <f>SUM(B4:B27)</f>
        <v>672743468.61000001</v>
      </c>
      <c r="C28" s="26">
        <f>SUM(C4:C27)</f>
        <v>194261277.36999995</v>
      </c>
      <c r="D28" s="26">
        <f t="shared" si="2"/>
        <v>-478482191.24000007</v>
      </c>
      <c r="E28" s="18">
        <f>C28/B28*100</f>
        <v>28.875981177695575</v>
      </c>
      <c r="F28" s="42"/>
    </row>
    <row r="29" spans="1:6" ht="42.75" customHeight="1" x14ac:dyDescent="0.25">
      <c r="A29" s="17" t="s">
        <v>30</v>
      </c>
      <c r="B29" s="40">
        <v>250484600</v>
      </c>
      <c r="C29" s="40">
        <v>80154900</v>
      </c>
      <c r="D29" s="29">
        <f t="shared" si="2"/>
        <v>-170329700</v>
      </c>
      <c r="E29" s="8">
        <f t="shared" ref="E29:E34" si="3">C29/B29*100</f>
        <v>31.999931333103909</v>
      </c>
    </row>
    <row r="30" spans="1:6" ht="16.5" customHeight="1" x14ac:dyDescent="0.25">
      <c r="A30" s="7" t="s">
        <v>31</v>
      </c>
      <c r="B30" s="40">
        <v>16035300</v>
      </c>
      <c r="C30" s="40">
        <v>7698500</v>
      </c>
      <c r="D30" s="23">
        <f t="shared" si="2"/>
        <v>-8336800</v>
      </c>
      <c r="E30" s="9">
        <f t="shared" si="3"/>
        <v>48.009703591451355</v>
      </c>
    </row>
    <row r="31" spans="1:6" ht="46.5" customHeight="1" x14ac:dyDescent="0.25">
      <c r="A31" s="7" t="s">
        <v>32</v>
      </c>
      <c r="B31" s="40">
        <v>270155029.58999997</v>
      </c>
      <c r="C31" s="40">
        <v>65128940.130000003</v>
      </c>
      <c r="D31" s="23">
        <f t="shared" si="2"/>
        <v>-205026089.45999998</v>
      </c>
      <c r="E31" s="9">
        <f t="shared" si="3"/>
        <v>24.107987265253865</v>
      </c>
    </row>
    <row r="32" spans="1:6" ht="35.25" customHeight="1" x14ac:dyDescent="0.25">
      <c r="A32" s="7" t="s">
        <v>33</v>
      </c>
      <c r="B32" s="40">
        <v>590167533.08000004</v>
      </c>
      <c r="C32" s="40">
        <v>237724653.75</v>
      </c>
      <c r="D32" s="23">
        <f t="shared" si="2"/>
        <v>-352442879.33000004</v>
      </c>
      <c r="E32" s="9">
        <f t="shared" si="3"/>
        <v>40.280876263956607</v>
      </c>
    </row>
    <row r="33" spans="1:5" ht="27" customHeight="1" x14ac:dyDescent="0.25">
      <c r="A33" s="7" t="s">
        <v>34</v>
      </c>
      <c r="B33" s="35">
        <v>467689839.81999999</v>
      </c>
      <c r="C33" s="35">
        <v>70407922.269999996</v>
      </c>
      <c r="D33" s="23">
        <f t="shared" si="2"/>
        <v>-397281917.55000001</v>
      </c>
      <c r="E33" s="9">
        <f t="shared" si="3"/>
        <v>15.054404922950201</v>
      </c>
    </row>
    <row r="34" spans="1:5" ht="17.25" customHeight="1" thickBot="1" x14ac:dyDescent="0.3">
      <c r="A34" s="16" t="s">
        <v>35</v>
      </c>
      <c r="B34" s="40">
        <v>686.69</v>
      </c>
      <c r="C34" s="40">
        <v>686.69</v>
      </c>
      <c r="D34" s="30">
        <f t="shared" si="2"/>
        <v>0</v>
      </c>
      <c r="E34" s="10">
        <f t="shared" si="3"/>
        <v>100</v>
      </c>
    </row>
    <row r="35" spans="1:5" ht="18.75" customHeight="1" thickBot="1" x14ac:dyDescent="0.3">
      <c r="A35" s="19" t="s">
        <v>36</v>
      </c>
      <c r="B35" s="26">
        <f>SUM(B29:B34)</f>
        <v>1594532989.1800001</v>
      </c>
      <c r="C35" s="26">
        <f>SUM(C29:C34)</f>
        <v>461115602.83999997</v>
      </c>
      <c r="D35" s="27">
        <f t="shared" si="2"/>
        <v>-1133417386.3400002</v>
      </c>
      <c r="E35" s="18">
        <f>C35/B35*100</f>
        <v>28.918536397113488</v>
      </c>
    </row>
    <row r="36" spans="1:5" ht="69.75" customHeight="1" thickBot="1" x14ac:dyDescent="0.3">
      <c r="A36" s="20" t="s">
        <v>37</v>
      </c>
      <c r="B36" s="31">
        <v>0</v>
      </c>
      <c r="C36" s="31">
        <f>-18239398.28+7154810.01</f>
        <v>-11084588.270000001</v>
      </c>
      <c r="D36" s="32">
        <f t="shared" si="2"/>
        <v>-11084588.270000001</v>
      </c>
      <c r="E36" s="34">
        <v>0</v>
      </c>
    </row>
    <row r="37" spans="1:5" ht="16.5" thickBot="1" x14ac:dyDescent="0.3">
      <c r="A37" s="21" t="s">
        <v>38</v>
      </c>
      <c r="B37" s="33">
        <f>B28+B35+B36</f>
        <v>2267276457.79</v>
      </c>
      <c r="C37" s="33">
        <f>C28+C35+C36</f>
        <v>644292291.93999994</v>
      </c>
      <c r="D37" s="27">
        <f t="shared" si="2"/>
        <v>-1622984165.8499999</v>
      </c>
      <c r="E37" s="18">
        <f>C37/B37*100</f>
        <v>28.41701503697595</v>
      </c>
    </row>
    <row r="39" spans="1:5" x14ac:dyDescent="0.25">
      <c r="A39" t="s">
        <v>48</v>
      </c>
      <c r="C39" s="42"/>
    </row>
  </sheetData>
  <mergeCells count="2">
    <mergeCell ref="A1:E1"/>
    <mergeCell ref="A2:E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22" workbookViewId="0">
      <selection activeCell="B43" sqref="B43"/>
    </sheetView>
  </sheetViews>
  <sheetFormatPr defaultRowHeight="15" x14ac:dyDescent="0.25"/>
  <cols>
    <col min="1" max="1" width="49.28515625" customWidth="1"/>
    <col min="2" max="2" width="24.28515625" customWidth="1"/>
    <col min="3" max="3" width="23" customWidth="1"/>
    <col min="4" max="4" width="21.28515625" customWidth="1"/>
    <col min="5" max="5" width="22.5703125" customWidth="1"/>
    <col min="7" max="7" width="10" bestFit="1" customWidth="1"/>
  </cols>
  <sheetData>
    <row r="1" spans="1:5" ht="23.25" x14ac:dyDescent="0.35">
      <c r="A1" s="43" t="s">
        <v>42</v>
      </c>
      <c r="B1" s="44"/>
      <c r="C1" s="44"/>
      <c r="D1" s="45"/>
      <c r="E1" s="45"/>
    </row>
    <row r="2" spans="1:5" ht="15.75" thickBot="1" x14ac:dyDescent="0.3">
      <c r="A2" s="46" t="s">
        <v>0</v>
      </c>
      <c r="B2" s="47"/>
      <c r="C2" s="47"/>
      <c r="D2" s="48"/>
      <c r="E2" s="48"/>
    </row>
    <row r="3" spans="1:5" ht="45" customHeight="1" thickBot="1" x14ac:dyDescent="0.3">
      <c r="A3" s="13" t="s">
        <v>1</v>
      </c>
      <c r="B3" s="14" t="s">
        <v>2</v>
      </c>
      <c r="C3" s="14" t="s">
        <v>3</v>
      </c>
      <c r="D3" s="14" t="s">
        <v>4</v>
      </c>
      <c r="E3" s="15" t="s">
        <v>5</v>
      </c>
    </row>
    <row r="4" spans="1:5" x14ac:dyDescent="0.25">
      <c r="A4" s="12" t="s">
        <v>6</v>
      </c>
      <c r="B4" s="12">
        <v>2</v>
      </c>
      <c r="C4" s="12">
        <v>3</v>
      </c>
      <c r="D4" s="12">
        <v>4</v>
      </c>
      <c r="E4" s="12">
        <v>5</v>
      </c>
    </row>
    <row r="5" spans="1:5" ht="18" customHeight="1" x14ac:dyDescent="0.25">
      <c r="A5" s="6" t="s">
        <v>7</v>
      </c>
      <c r="B5" s="36">
        <v>346929384.97000003</v>
      </c>
      <c r="C5" s="36">
        <v>143990631.40000001</v>
      </c>
      <c r="D5" s="23">
        <f>C5-B5</f>
        <v>-202938753.57000002</v>
      </c>
      <c r="E5" s="9">
        <f>C5/B5*100</f>
        <v>41.504305382621673</v>
      </c>
    </row>
    <row r="6" spans="1:5" ht="15.75" x14ac:dyDescent="0.25">
      <c r="A6" s="7" t="s">
        <v>8</v>
      </c>
      <c r="B6" s="39">
        <v>18696345</v>
      </c>
      <c r="C6" s="39">
        <v>8460761.2799999993</v>
      </c>
      <c r="D6" s="23">
        <f>C6-B6</f>
        <v>-10235583.720000001</v>
      </c>
      <c r="E6" s="9">
        <f t="shared" ref="E6:E26" si="0">C6/B6*100</f>
        <v>45.253557740831155</v>
      </c>
    </row>
    <row r="7" spans="1:5" ht="39.75" customHeight="1" x14ac:dyDescent="0.25">
      <c r="A7" s="7" t="s">
        <v>9</v>
      </c>
      <c r="B7" s="39">
        <v>0</v>
      </c>
      <c r="C7" s="39">
        <v>-36633.9</v>
      </c>
      <c r="D7" s="23">
        <f>C7-B7</f>
        <v>-36633.9</v>
      </c>
      <c r="E7" s="9">
        <v>0</v>
      </c>
    </row>
    <row r="8" spans="1:5" ht="28.5" customHeight="1" x14ac:dyDescent="0.25">
      <c r="A8" s="7" t="s">
        <v>10</v>
      </c>
      <c r="B8" s="39">
        <v>250500</v>
      </c>
      <c r="C8" s="39">
        <v>388166.93</v>
      </c>
      <c r="D8" s="23">
        <f t="shared" ref="D8:D26" si="1">C8-B8</f>
        <v>137666.93</v>
      </c>
      <c r="E8" s="9">
        <f t="shared" si="0"/>
        <v>154.95685828343312</v>
      </c>
    </row>
    <row r="9" spans="1:5" ht="39.75" customHeight="1" x14ac:dyDescent="0.25">
      <c r="A9" s="7" t="s">
        <v>11</v>
      </c>
      <c r="B9" s="39">
        <v>5000000</v>
      </c>
      <c r="C9" s="39">
        <v>1825205.03</v>
      </c>
      <c r="D9" s="23">
        <f t="shared" si="1"/>
        <v>-3174794.9699999997</v>
      </c>
      <c r="E9" s="9">
        <f t="shared" si="0"/>
        <v>36.504100600000001</v>
      </c>
    </row>
    <row r="10" spans="1:5" ht="27" customHeight="1" x14ac:dyDescent="0.25">
      <c r="A10" s="7" t="s">
        <v>12</v>
      </c>
      <c r="B10" s="39">
        <v>25557500</v>
      </c>
      <c r="C10" s="39">
        <v>2749031.61</v>
      </c>
      <c r="D10" s="23">
        <f t="shared" si="1"/>
        <v>-22808468.390000001</v>
      </c>
      <c r="E10" s="9">
        <f t="shared" si="0"/>
        <v>10.756261801819427</v>
      </c>
    </row>
    <row r="11" spans="1:5" ht="30.75" customHeight="1" x14ac:dyDescent="0.25">
      <c r="A11" s="7" t="s">
        <v>13</v>
      </c>
      <c r="B11" s="39">
        <v>19874300</v>
      </c>
      <c r="C11" s="39">
        <v>7111125.7800000003</v>
      </c>
      <c r="D11" s="23">
        <f t="shared" si="1"/>
        <v>-12763174.219999999</v>
      </c>
      <c r="E11" s="9">
        <f t="shared" si="0"/>
        <v>35.780509401588986</v>
      </c>
    </row>
    <row r="12" spans="1:5" ht="24" customHeight="1" x14ac:dyDescent="0.25">
      <c r="A12" s="7" t="s">
        <v>14</v>
      </c>
      <c r="B12" s="39">
        <v>61545400</v>
      </c>
      <c r="C12" s="39">
        <v>6330477.54</v>
      </c>
      <c r="D12" s="23">
        <f t="shared" si="1"/>
        <v>-55214922.460000001</v>
      </c>
      <c r="E12" s="9">
        <f t="shared" si="0"/>
        <v>10.285866271077936</v>
      </c>
    </row>
    <row r="13" spans="1:5" ht="21.75" customHeight="1" x14ac:dyDescent="0.25">
      <c r="A13" s="7" t="s">
        <v>15</v>
      </c>
      <c r="B13" s="39">
        <v>40819000</v>
      </c>
      <c r="C13" s="39">
        <v>21121580.41</v>
      </c>
      <c r="D13" s="23">
        <f t="shared" si="1"/>
        <v>-19697419.59</v>
      </c>
      <c r="E13" s="9">
        <f t="shared" si="0"/>
        <v>51.744482740880471</v>
      </c>
    </row>
    <row r="14" spans="1:5" ht="19.5" customHeight="1" x14ac:dyDescent="0.25">
      <c r="A14" s="7" t="s">
        <v>16</v>
      </c>
      <c r="B14" s="39">
        <v>21260400</v>
      </c>
      <c r="C14" s="39">
        <v>3008286.7200000002</v>
      </c>
      <c r="D14" s="23">
        <f t="shared" si="1"/>
        <v>-18252113.280000001</v>
      </c>
      <c r="E14" s="9">
        <f t="shared" si="0"/>
        <v>14.149718349607724</v>
      </c>
    </row>
    <row r="15" spans="1:5" ht="23.25" customHeight="1" x14ac:dyDescent="0.25">
      <c r="A15" s="7" t="s">
        <v>17</v>
      </c>
      <c r="B15" s="39">
        <v>8255800</v>
      </c>
      <c r="C15" s="39">
        <v>4070762.63</v>
      </c>
      <c r="D15" s="23">
        <f t="shared" si="1"/>
        <v>-4185037.37</v>
      </c>
      <c r="E15" s="9">
        <f t="shared" si="0"/>
        <v>49.307912376753308</v>
      </c>
    </row>
    <row r="16" spans="1:5" ht="39" customHeight="1" x14ac:dyDescent="0.25">
      <c r="A16" s="11" t="s">
        <v>18</v>
      </c>
      <c r="B16" s="39">
        <f>67307580.04+1368000+2295300</f>
        <v>70970880.040000007</v>
      </c>
      <c r="C16" s="39">
        <f>17295426.72+329856.88+668462.41</f>
        <v>18293746.009999998</v>
      </c>
      <c r="D16" s="23">
        <f t="shared" si="1"/>
        <v>-52677134.030000009</v>
      </c>
      <c r="E16" s="9">
        <f t="shared" si="0"/>
        <v>25.776411395334865</v>
      </c>
    </row>
    <row r="17" spans="1:6" ht="27" customHeight="1" x14ac:dyDescent="0.25">
      <c r="A17" s="7" t="s">
        <v>19</v>
      </c>
      <c r="B17" s="39">
        <v>5895000</v>
      </c>
      <c r="C17" s="39">
        <v>2193360.2200000002</v>
      </c>
      <c r="D17" s="23">
        <f t="shared" si="1"/>
        <v>-3701639.78</v>
      </c>
      <c r="E17" s="9">
        <f t="shared" si="0"/>
        <v>37.207128413910098</v>
      </c>
    </row>
    <row r="18" spans="1:6" ht="30" customHeight="1" x14ac:dyDescent="0.25">
      <c r="A18" s="7" t="s">
        <v>20</v>
      </c>
      <c r="B18" s="39">
        <v>4310819.96</v>
      </c>
      <c r="C18" s="39">
        <v>1769800.44</v>
      </c>
      <c r="D18" s="23">
        <f t="shared" si="1"/>
        <v>-2541019.52</v>
      </c>
      <c r="E18" s="9">
        <f t="shared" si="0"/>
        <v>41.054844702908909</v>
      </c>
    </row>
    <row r="19" spans="1:6" ht="24" customHeight="1" x14ac:dyDescent="0.25">
      <c r="A19" s="6" t="s">
        <v>21</v>
      </c>
      <c r="B19" s="39">
        <v>12284923.800000001</v>
      </c>
      <c r="C19" s="39">
        <v>5726466.5</v>
      </c>
      <c r="D19" s="23">
        <f t="shared" si="1"/>
        <v>-6558457.3000000007</v>
      </c>
      <c r="E19" s="9">
        <f t="shared" si="0"/>
        <v>46.613773054090899</v>
      </c>
    </row>
    <row r="20" spans="1:6" ht="44.25" customHeight="1" x14ac:dyDescent="0.25">
      <c r="A20" s="6" t="s">
        <v>22</v>
      </c>
      <c r="B20" s="39">
        <v>1022880</v>
      </c>
      <c r="C20" s="39">
        <v>3395693.02</v>
      </c>
      <c r="D20" s="23">
        <f t="shared" si="1"/>
        <v>2372813.02</v>
      </c>
      <c r="E20" s="9">
        <f t="shared" si="0"/>
        <v>331.97374276552478</v>
      </c>
    </row>
    <row r="21" spans="1:6" ht="24" customHeight="1" x14ac:dyDescent="0.25">
      <c r="A21" s="7" t="s">
        <v>23</v>
      </c>
      <c r="B21" s="37">
        <v>9000000</v>
      </c>
      <c r="C21" s="37">
        <v>1951916.67</v>
      </c>
      <c r="D21" s="23">
        <f t="shared" si="1"/>
        <v>-7048083.3300000001</v>
      </c>
      <c r="E21" s="9">
        <f t="shared" si="0"/>
        <v>21.687963</v>
      </c>
    </row>
    <row r="22" spans="1:6" ht="27" customHeight="1" x14ac:dyDescent="0.25">
      <c r="A22" s="7" t="s">
        <v>24</v>
      </c>
      <c r="B22" s="39">
        <v>9500000</v>
      </c>
      <c r="C22" s="39">
        <v>2908834.83</v>
      </c>
      <c r="D22" s="23">
        <f t="shared" si="1"/>
        <v>-6591165.1699999999</v>
      </c>
      <c r="E22" s="9">
        <f t="shared" si="0"/>
        <v>30.619314000000003</v>
      </c>
    </row>
    <row r="23" spans="1:6" ht="38.25" customHeight="1" x14ac:dyDescent="0.25">
      <c r="A23" s="7" t="s">
        <v>25</v>
      </c>
      <c r="B23" s="39">
        <v>6000000</v>
      </c>
      <c r="C23" s="39">
        <v>3701193.56</v>
      </c>
      <c r="D23" s="23">
        <f t="shared" si="1"/>
        <v>-2298806.44</v>
      </c>
      <c r="E23" s="9">
        <f t="shared" si="0"/>
        <v>61.686559333333335</v>
      </c>
    </row>
    <row r="24" spans="1:6" ht="15.75" x14ac:dyDescent="0.25">
      <c r="A24" s="7" t="s">
        <v>26</v>
      </c>
      <c r="B24" s="39">
        <v>4170894.72</v>
      </c>
      <c r="C24" s="39">
        <v>1987275.11</v>
      </c>
      <c r="D24" s="23">
        <f t="shared" si="1"/>
        <v>-2183619.6100000003</v>
      </c>
      <c r="E24" s="9">
        <f t="shared" si="0"/>
        <v>47.646254422840002</v>
      </c>
    </row>
    <row r="25" spans="1:6" ht="22.5" customHeight="1" x14ac:dyDescent="0.25">
      <c r="A25" s="7" t="s">
        <v>27</v>
      </c>
      <c r="B25" s="39">
        <v>0</v>
      </c>
      <c r="C25" s="39">
        <v>0</v>
      </c>
      <c r="D25" s="23">
        <f t="shared" si="1"/>
        <v>0</v>
      </c>
      <c r="E25" s="9">
        <v>0</v>
      </c>
    </row>
    <row r="26" spans="1:6" ht="22.5" customHeight="1" x14ac:dyDescent="0.25">
      <c r="A26" s="16" t="s">
        <v>39</v>
      </c>
      <c r="B26" s="39">
        <v>1399438.12</v>
      </c>
      <c r="C26" s="39">
        <v>967436.57</v>
      </c>
      <c r="D26" s="23">
        <f t="shared" si="1"/>
        <v>-432001.55000000016</v>
      </c>
      <c r="E26" s="9">
        <f t="shared" si="0"/>
        <v>69.130357117898129</v>
      </c>
    </row>
    <row r="27" spans="1:6" ht="25.5" customHeight="1" thickBot="1" x14ac:dyDescent="0.3">
      <c r="A27" s="16" t="s">
        <v>28</v>
      </c>
      <c r="B27" s="38">
        <v>0</v>
      </c>
      <c r="C27" s="38">
        <v>0</v>
      </c>
      <c r="D27" s="23">
        <f t="shared" ref="D27:D38" si="2">C27-B27</f>
        <v>0</v>
      </c>
      <c r="E27" s="9">
        <v>0</v>
      </c>
    </row>
    <row r="28" spans="1:6" ht="24" customHeight="1" thickBot="1" x14ac:dyDescent="0.3">
      <c r="A28" s="2" t="s">
        <v>29</v>
      </c>
      <c r="B28" s="26">
        <f>SUM(B4:B27)</f>
        <v>672743468.61000001</v>
      </c>
      <c r="C28" s="26">
        <f>SUM(C4:C27)</f>
        <v>241915121.36000001</v>
      </c>
      <c r="D28" s="26">
        <f t="shared" si="2"/>
        <v>-430828347.25</v>
      </c>
      <c r="E28" s="18">
        <f>C28/B28*100</f>
        <v>35.959490154521596</v>
      </c>
      <c r="F28" s="42"/>
    </row>
    <row r="29" spans="1:6" ht="42.75" customHeight="1" x14ac:dyDescent="0.25">
      <c r="A29" s="17" t="s">
        <v>30</v>
      </c>
      <c r="B29" s="40">
        <v>250484600</v>
      </c>
      <c r="C29" s="40">
        <v>105203400</v>
      </c>
      <c r="D29" s="29">
        <f t="shared" si="2"/>
        <v>-145281200</v>
      </c>
      <c r="E29" s="8">
        <f t="shared" ref="E29:E35" si="3">C29/B29*100</f>
        <v>41.999947302149515</v>
      </c>
    </row>
    <row r="30" spans="1:6" ht="42.75" customHeight="1" x14ac:dyDescent="0.25">
      <c r="A30" s="17" t="s">
        <v>40</v>
      </c>
      <c r="B30" s="40">
        <v>638200</v>
      </c>
      <c r="C30" s="40">
        <v>8336700</v>
      </c>
      <c r="D30" s="29">
        <f t="shared" si="2"/>
        <v>7698500</v>
      </c>
      <c r="E30" s="8">
        <f t="shared" si="3"/>
        <v>1306.2832967721718</v>
      </c>
    </row>
    <row r="31" spans="1:6" ht="16.5" customHeight="1" x14ac:dyDescent="0.25">
      <c r="A31" s="7" t="s">
        <v>31</v>
      </c>
      <c r="B31" s="40">
        <v>15397100</v>
      </c>
      <c r="C31" s="40">
        <v>0</v>
      </c>
      <c r="D31" s="29">
        <f t="shared" si="2"/>
        <v>-15397100</v>
      </c>
      <c r="E31" s="8">
        <f t="shared" si="3"/>
        <v>0</v>
      </c>
    </row>
    <row r="32" spans="1:6" ht="46.5" customHeight="1" x14ac:dyDescent="0.25">
      <c r="A32" s="7" t="s">
        <v>32</v>
      </c>
      <c r="B32" s="40">
        <v>270155029.58999997</v>
      </c>
      <c r="C32" s="40">
        <v>78456070.030000001</v>
      </c>
      <c r="D32" s="23">
        <f t="shared" si="2"/>
        <v>-191698959.55999997</v>
      </c>
      <c r="E32" s="9">
        <f t="shared" si="3"/>
        <v>29.041128773011792</v>
      </c>
    </row>
    <row r="33" spans="1:5" ht="35.25" customHeight="1" x14ac:dyDescent="0.25">
      <c r="A33" s="7" t="s">
        <v>33</v>
      </c>
      <c r="B33" s="40">
        <v>590167533.08000004</v>
      </c>
      <c r="C33" s="40">
        <v>264844437.33000001</v>
      </c>
      <c r="D33" s="23">
        <f t="shared" si="2"/>
        <v>-325323095.75</v>
      </c>
      <c r="E33" s="9">
        <f t="shared" si="3"/>
        <v>44.87614490546688</v>
      </c>
    </row>
    <row r="34" spans="1:5" ht="27" customHeight="1" x14ac:dyDescent="0.25">
      <c r="A34" s="7" t="s">
        <v>34</v>
      </c>
      <c r="B34" s="35">
        <v>467689839.81999999</v>
      </c>
      <c r="C34" s="35">
        <v>98259954.040000007</v>
      </c>
      <c r="D34" s="23">
        <f t="shared" si="2"/>
        <v>-369429885.77999997</v>
      </c>
      <c r="E34" s="9">
        <f t="shared" si="3"/>
        <v>21.009640508294421</v>
      </c>
    </row>
    <row r="35" spans="1:5" ht="17.25" customHeight="1" thickBot="1" x14ac:dyDescent="0.3">
      <c r="A35" s="16" t="s">
        <v>35</v>
      </c>
      <c r="B35" s="40">
        <v>686.69</v>
      </c>
      <c r="C35" s="40">
        <v>686.69</v>
      </c>
      <c r="D35" s="30">
        <f t="shared" si="2"/>
        <v>0</v>
      </c>
      <c r="E35" s="10">
        <f t="shared" si="3"/>
        <v>100</v>
      </c>
    </row>
    <row r="36" spans="1:5" ht="18.75" customHeight="1" thickBot="1" x14ac:dyDescent="0.3">
      <c r="A36" s="19" t="s">
        <v>36</v>
      </c>
      <c r="B36" s="26">
        <f>SUM(B29:B35)</f>
        <v>1594532989.1800001</v>
      </c>
      <c r="C36" s="26">
        <f>SUM(C29:C35)</f>
        <v>555101248.09000003</v>
      </c>
      <c r="D36" s="27">
        <f t="shared" si="2"/>
        <v>-1039431741.09</v>
      </c>
      <c r="E36" s="18">
        <f>C36/B36*100</f>
        <v>34.812779155824472</v>
      </c>
    </row>
    <row r="37" spans="1:5" ht="69.75" customHeight="1" thickBot="1" x14ac:dyDescent="0.3">
      <c r="A37" s="20" t="s">
        <v>37</v>
      </c>
      <c r="B37" s="31">
        <v>0</v>
      </c>
      <c r="C37" s="31">
        <f>7154810.01-18249423.49</f>
        <v>-11094613.479999999</v>
      </c>
      <c r="D37" s="32">
        <f t="shared" si="2"/>
        <v>-11094613.479999999</v>
      </c>
      <c r="E37" s="34">
        <v>0</v>
      </c>
    </row>
    <row r="38" spans="1:5" ht="16.5" thickBot="1" x14ac:dyDescent="0.3">
      <c r="A38" s="21" t="s">
        <v>38</v>
      </c>
      <c r="B38" s="33">
        <f>B28+B36+B37</f>
        <v>2267276457.79</v>
      </c>
      <c r="C38" s="33">
        <f>C28+C36+C37</f>
        <v>785921755.97000003</v>
      </c>
      <c r="D38" s="27">
        <f t="shared" si="2"/>
        <v>-1481354701.8199999</v>
      </c>
      <c r="E38" s="18">
        <f>C38/B38*100</f>
        <v>34.663693228485585</v>
      </c>
    </row>
    <row r="40" spans="1:5" x14ac:dyDescent="0.25">
      <c r="A40" t="s">
        <v>47</v>
      </c>
      <c r="C40" s="42"/>
    </row>
  </sheetData>
  <mergeCells count="2">
    <mergeCell ref="A1:E1"/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workbookViewId="0">
      <selection activeCell="B37" sqref="B37"/>
    </sheetView>
  </sheetViews>
  <sheetFormatPr defaultRowHeight="15" x14ac:dyDescent="0.25"/>
  <cols>
    <col min="1" max="1" width="49.28515625" customWidth="1"/>
    <col min="2" max="2" width="24.28515625" customWidth="1"/>
    <col min="3" max="3" width="23" customWidth="1"/>
    <col min="4" max="4" width="21.28515625" customWidth="1"/>
    <col min="5" max="5" width="22.5703125" customWidth="1"/>
  </cols>
  <sheetData>
    <row r="1" spans="1:5" ht="23.25" x14ac:dyDescent="0.35">
      <c r="A1" s="43" t="s">
        <v>41</v>
      </c>
      <c r="B1" s="44"/>
      <c r="C1" s="44"/>
      <c r="D1" s="45"/>
      <c r="E1" s="45"/>
    </row>
    <row r="2" spans="1:5" ht="15.75" thickBot="1" x14ac:dyDescent="0.3">
      <c r="A2" s="46" t="s">
        <v>0</v>
      </c>
      <c r="B2" s="47"/>
      <c r="C2" s="47"/>
      <c r="D2" s="48"/>
      <c r="E2" s="48"/>
    </row>
    <row r="3" spans="1:5" ht="38.25" thickBot="1" x14ac:dyDescent="0.3">
      <c r="A3" s="13" t="s">
        <v>1</v>
      </c>
      <c r="B3" s="14" t="s">
        <v>2</v>
      </c>
      <c r="C3" s="14" t="s">
        <v>3</v>
      </c>
      <c r="D3" s="14" t="s">
        <v>4</v>
      </c>
      <c r="E3" s="15" t="s">
        <v>5</v>
      </c>
    </row>
    <row r="4" spans="1:5" x14ac:dyDescent="0.25">
      <c r="A4" s="12" t="s">
        <v>6</v>
      </c>
      <c r="B4" s="12">
        <v>2</v>
      </c>
      <c r="C4" s="12">
        <v>3</v>
      </c>
      <c r="D4" s="12">
        <v>4</v>
      </c>
      <c r="E4" s="12">
        <v>5</v>
      </c>
    </row>
    <row r="5" spans="1:5" ht="15.75" x14ac:dyDescent="0.25">
      <c r="A5" s="6" t="s">
        <v>7</v>
      </c>
      <c r="B5" s="39">
        <v>368492314.67000002</v>
      </c>
      <c r="C5" s="39">
        <v>177710516.81</v>
      </c>
      <c r="D5" s="23">
        <f>C5-B5</f>
        <v>-190781797.86000001</v>
      </c>
      <c r="E5" s="9">
        <f>C5/B5*100</f>
        <v>48.226383491646786</v>
      </c>
    </row>
    <row r="6" spans="1:5" ht="15.75" x14ac:dyDescent="0.25">
      <c r="A6" s="7" t="s">
        <v>8</v>
      </c>
      <c r="B6" s="39">
        <v>18858445</v>
      </c>
      <c r="C6" s="39">
        <v>10254953.25</v>
      </c>
      <c r="D6" s="23">
        <f>C6-B6</f>
        <v>-8603491.75</v>
      </c>
      <c r="E6" s="9">
        <f t="shared" ref="E6:E26" si="0">C6/B6*100</f>
        <v>54.378572835671235</v>
      </c>
    </row>
    <row r="7" spans="1:5" ht="31.5" x14ac:dyDescent="0.25">
      <c r="A7" s="7" t="s">
        <v>9</v>
      </c>
      <c r="B7" s="39">
        <v>0</v>
      </c>
      <c r="C7" s="39">
        <v>-40773.4</v>
      </c>
      <c r="D7" s="23">
        <f>C7-B7</f>
        <v>-40773.4</v>
      </c>
      <c r="E7" s="9">
        <v>0</v>
      </c>
    </row>
    <row r="8" spans="1:5" ht="15.75" x14ac:dyDescent="0.25">
      <c r="A8" s="7" t="s">
        <v>10</v>
      </c>
      <c r="B8" s="39">
        <v>337400</v>
      </c>
      <c r="C8" s="39">
        <v>390629.83</v>
      </c>
      <c r="D8" s="23">
        <f t="shared" ref="D8:D26" si="1">C8-B8</f>
        <v>53229.830000000016</v>
      </c>
      <c r="E8" s="9">
        <f t="shared" si="0"/>
        <v>115.77647599288679</v>
      </c>
    </row>
    <row r="9" spans="1:5" ht="31.5" x14ac:dyDescent="0.25">
      <c r="A9" s="7" t="s">
        <v>11</v>
      </c>
      <c r="B9" s="39">
        <v>5000000</v>
      </c>
      <c r="C9" s="39">
        <v>1682255.3</v>
      </c>
      <c r="D9" s="23">
        <f t="shared" si="1"/>
        <v>-3317744.7</v>
      </c>
      <c r="E9" s="9">
        <f t="shared" si="0"/>
        <v>33.645106000000006</v>
      </c>
    </row>
    <row r="10" spans="1:5" ht="15.75" x14ac:dyDescent="0.25">
      <c r="A10" s="7" t="s">
        <v>12</v>
      </c>
      <c r="B10" s="39">
        <v>25557500</v>
      </c>
      <c r="C10" s="39">
        <v>2840298.02</v>
      </c>
      <c r="D10" s="23">
        <f t="shared" si="1"/>
        <v>-22717201.98</v>
      </c>
      <c r="E10" s="9">
        <f t="shared" si="0"/>
        <v>11.113364061430108</v>
      </c>
    </row>
    <row r="11" spans="1:5" ht="15.75" x14ac:dyDescent="0.25">
      <c r="A11" s="7" t="s">
        <v>13</v>
      </c>
      <c r="B11" s="39">
        <v>19874300</v>
      </c>
      <c r="C11" s="39">
        <v>7183158.5899999999</v>
      </c>
      <c r="D11" s="23">
        <f t="shared" si="1"/>
        <v>-12691141.41</v>
      </c>
      <c r="E11" s="9">
        <f t="shared" si="0"/>
        <v>36.142951399546149</v>
      </c>
    </row>
    <row r="12" spans="1:5" ht="15.75" x14ac:dyDescent="0.25">
      <c r="A12" s="7" t="s">
        <v>14</v>
      </c>
      <c r="B12" s="39">
        <v>61545400</v>
      </c>
      <c r="C12" s="39">
        <v>7067111.3799999999</v>
      </c>
      <c r="D12" s="23">
        <f t="shared" si="1"/>
        <v>-54478288.619999997</v>
      </c>
      <c r="E12" s="9">
        <f t="shared" si="0"/>
        <v>11.482761311162166</v>
      </c>
    </row>
    <row r="13" spans="1:5" ht="15.75" x14ac:dyDescent="0.25">
      <c r="A13" s="7" t="s">
        <v>15</v>
      </c>
      <c r="B13" s="39">
        <v>40819000</v>
      </c>
      <c r="C13" s="39">
        <v>22933064.59</v>
      </c>
      <c r="D13" s="23">
        <f t="shared" si="1"/>
        <v>-17885935.41</v>
      </c>
      <c r="E13" s="9">
        <f t="shared" si="0"/>
        <v>56.182328302996154</v>
      </c>
    </row>
    <row r="14" spans="1:5" ht="15.75" x14ac:dyDescent="0.25">
      <c r="A14" s="7" t="s">
        <v>16</v>
      </c>
      <c r="B14" s="39">
        <v>21260400</v>
      </c>
      <c r="C14" s="39">
        <v>3348715.46</v>
      </c>
      <c r="D14" s="23">
        <f t="shared" si="1"/>
        <v>-17911684.539999999</v>
      </c>
      <c r="E14" s="9">
        <f t="shared" si="0"/>
        <v>15.750952286880773</v>
      </c>
    </row>
    <row r="15" spans="1:5" ht="15.75" x14ac:dyDescent="0.25">
      <c r="A15" s="7" t="s">
        <v>17</v>
      </c>
      <c r="B15" s="39">
        <v>9197260</v>
      </c>
      <c r="C15" s="39">
        <v>5020137.29</v>
      </c>
      <c r="D15" s="23">
        <f t="shared" si="1"/>
        <v>-4177122.71</v>
      </c>
      <c r="E15" s="9">
        <f t="shared" si="0"/>
        <v>54.582965905063027</v>
      </c>
    </row>
    <row r="16" spans="1:5" ht="31.5" x14ac:dyDescent="0.25">
      <c r="A16" s="11" t="s">
        <v>18</v>
      </c>
      <c r="B16" s="39">
        <f>67307580.04+1368000+2295300</f>
        <v>70970880.040000007</v>
      </c>
      <c r="C16" s="39">
        <f>32691983.19+1245138.17</f>
        <v>33937121.359999999</v>
      </c>
      <c r="D16" s="23">
        <f t="shared" si="1"/>
        <v>-37033758.680000007</v>
      </c>
      <c r="E16" s="9">
        <f t="shared" si="0"/>
        <v>47.818374720551091</v>
      </c>
    </row>
    <row r="17" spans="1:5" ht="15.75" x14ac:dyDescent="0.25">
      <c r="A17" s="7" t="s">
        <v>19</v>
      </c>
      <c r="B17" s="39">
        <v>5895000</v>
      </c>
      <c r="C17" s="39">
        <v>2632042.79</v>
      </c>
      <c r="D17" s="23">
        <f t="shared" si="1"/>
        <v>-3262957.21</v>
      </c>
      <c r="E17" s="9">
        <f t="shared" si="0"/>
        <v>44.648732654792198</v>
      </c>
    </row>
    <row r="18" spans="1:5" ht="15.75" x14ac:dyDescent="0.25">
      <c r="A18" s="7" t="s">
        <v>20</v>
      </c>
      <c r="B18" s="39">
        <f>4171000+428400</f>
        <v>4599400</v>
      </c>
      <c r="C18" s="39">
        <f>1717881.84+400051.68</f>
        <v>2117933.52</v>
      </c>
      <c r="D18" s="23">
        <f t="shared" si="1"/>
        <v>-2481466.48</v>
      </c>
      <c r="E18" s="9">
        <f t="shared" si="0"/>
        <v>46.048039309475151</v>
      </c>
    </row>
    <row r="19" spans="1:5" ht="15.75" x14ac:dyDescent="0.25">
      <c r="A19" s="6" t="s">
        <v>21</v>
      </c>
      <c r="B19" s="39">
        <v>12284923.800000001</v>
      </c>
      <c r="C19" s="39">
        <v>5726466.4900000002</v>
      </c>
      <c r="D19" s="23">
        <f t="shared" si="1"/>
        <v>-6558457.3100000005</v>
      </c>
      <c r="E19" s="9">
        <f t="shared" si="0"/>
        <v>46.613772972690313</v>
      </c>
    </row>
    <row r="20" spans="1:5" ht="31.5" x14ac:dyDescent="0.25">
      <c r="A20" s="6" t="s">
        <v>22</v>
      </c>
      <c r="B20" s="39">
        <v>3579239.95</v>
      </c>
      <c r="C20" s="39">
        <v>3525645.47</v>
      </c>
      <c r="D20" s="23">
        <f t="shared" si="1"/>
        <v>-53594.479999999981</v>
      </c>
      <c r="E20" s="9">
        <f t="shared" si="0"/>
        <v>98.502629587602812</v>
      </c>
    </row>
    <row r="21" spans="1:5" ht="15.75" x14ac:dyDescent="0.25">
      <c r="A21" s="7" t="s">
        <v>23</v>
      </c>
      <c r="B21" s="37">
        <v>14369757.35</v>
      </c>
      <c r="C21" s="37">
        <v>4544294.87</v>
      </c>
      <c r="D21" s="23">
        <f t="shared" si="1"/>
        <v>-9825462.4800000004</v>
      </c>
      <c r="E21" s="9">
        <f t="shared" si="0"/>
        <v>31.624019524588565</v>
      </c>
    </row>
    <row r="22" spans="1:5" ht="15.75" x14ac:dyDescent="0.25">
      <c r="A22" s="7" t="s">
        <v>24</v>
      </c>
      <c r="B22" s="39">
        <v>9500000</v>
      </c>
      <c r="C22" s="39">
        <v>3616484.09</v>
      </c>
      <c r="D22" s="23">
        <f t="shared" si="1"/>
        <v>-5883515.9100000001</v>
      </c>
      <c r="E22" s="9">
        <f t="shared" si="0"/>
        <v>38.068253578947363</v>
      </c>
    </row>
    <row r="23" spans="1:5" ht="31.5" x14ac:dyDescent="0.25">
      <c r="A23" s="7" t="s">
        <v>25</v>
      </c>
      <c r="B23" s="39">
        <f>6537700+45430</f>
        <v>6583130</v>
      </c>
      <c r="C23" s="39">
        <v>3984110.1</v>
      </c>
      <c r="D23" s="23">
        <f t="shared" si="1"/>
        <v>-2599019.9</v>
      </c>
      <c r="E23" s="9">
        <f t="shared" si="0"/>
        <v>60.519997326499706</v>
      </c>
    </row>
    <row r="24" spans="1:5" ht="15.75" x14ac:dyDescent="0.25">
      <c r="A24" s="7" t="s">
        <v>26</v>
      </c>
      <c r="B24" s="39">
        <v>4170894.72</v>
      </c>
      <c r="C24" s="39">
        <v>2474130.9700000002</v>
      </c>
      <c r="D24" s="23">
        <f t="shared" si="1"/>
        <v>-1696763.75</v>
      </c>
      <c r="E24" s="9">
        <f t="shared" si="0"/>
        <v>59.318950395372248</v>
      </c>
    </row>
    <row r="25" spans="1:5" ht="15.75" x14ac:dyDescent="0.25">
      <c r="A25" s="7" t="s">
        <v>27</v>
      </c>
      <c r="B25" s="39">
        <v>0</v>
      </c>
      <c r="C25" s="39">
        <v>0</v>
      </c>
      <c r="D25" s="23">
        <f t="shared" si="1"/>
        <v>0</v>
      </c>
      <c r="E25" s="9">
        <v>0</v>
      </c>
    </row>
    <row r="26" spans="1:5" ht="15.75" x14ac:dyDescent="0.25">
      <c r="A26" s="16" t="s">
        <v>39</v>
      </c>
      <c r="B26" s="39">
        <v>1399438.12</v>
      </c>
      <c r="C26" s="39">
        <v>976542.05</v>
      </c>
      <c r="D26" s="23">
        <f t="shared" si="1"/>
        <v>-422896.07000000007</v>
      </c>
      <c r="E26" s="9">
        <f t="shared" si="0"/>
        <v>69.78100968122834</v>
      </c>
    </row>
    <row r="27" spans="1:5" ht="16.5" thickBot="1" x14ac:dyDescent="0.3">
      <c r="A27" s="16" t="s">
        <v>28</v>
      </c>
      <c r="B27" s="38">
        <v>544555.98</v>
      </c>
      <c r="C27" s="38">
        <v>0</v>
      </c>
      <c r="D27" s="23">
        <f>C27-B27</f>
        <v>-544555.98</v>
      </c>
      <c r="E27" s="9">
        <v>0</v>
      </c>
    </row>
    <row r="28" spans="1:5" ht="16.5" thickBot="1" x14ac:dyDescent="0.3">
      <c r="A28" s="2" t="s">
        <v>29</v>
      </c>
      <c r="B28" s="26">
        <f>SUM(B4:B27)</f>
        <v>704839241.63000011</v>
      </c>
      <c r="C28" s="26">
        <f>SUM(C4:C27)</f>
        <v>301924841.8300001</v>
      </c>
      <c r="D28" s="26">
        <f>C28-B28</f>
        <v>-402914399.80000001</v>
      </c>
      <c r="E28" s="18">
        <f>C28/B28*100</f>
        <v>42.83598642036069</v>
      </c>
    </row>
    <row r="29" spans="1:5" ht="31.5" x14ac:dyDescent="0.25">
      <c r="A29" s="17" t="s">
        <v>30</v>
      </c>
      <c r="B29" s="40">
        <v>250484600</v>
      </c>
      <c r="C29" s="40">
        <v>130251900</v>
      </c>
      <c r="D29" s="29">
        <f>C29-B29</f>
        <v>-120232700</v>
      </c>
      <c r="E29" s="8">
        <f t="shared" ref="E29:E35" si="2">C29/B29*100</f>
        <v>51.999963271195114</v>
      </c>
    </row>
    <row r="30" spans="1:5" ht="31.5" x14ac:dyDescent="0.25">
      <c r="A30" s="17" t="s">
        <v>40</v>
      </c>
      <c r="B30" s="40">
        <v>15397100</v>
      </c>
      <c r="C30" s="40">
        <v>7698500</v>
      </c>
      <c r="D30" s="29">
        <f t="shared" ref="D30:D35" si="3">C30-B30</f>
        <v>-7698600</v>
      </c>
      <c r="E30" s="8">
        <f t="shared" si="2"/>
        <v>49.999675263523649</v>
      </c>
    </row>
    <row r="31" spans="1:5" ht="15.75" x14ac:dyDescent="0.25">
      <c r="A31" s="7" t="s">
        <v>31</v>
      </c>
      <c r="B31" s="40">
        <v>638200</v>
      </c>
      <c r="C31" s="40">
        <v>638200</v>
      </c>
      <c r="D31" s="29">
        <f t="shared" si="3"/>
        <v>0</v>
      </c>
      <c r="E31" s="8">
        <f t="shared" si="2"/>
        <v>100</v>
      </c>
    </row>
    <row r="32" spans="1:5" ht="31.5" x14ac:dyDescent="0.25">
      <c r="A32" s="7" t="s">
        <v>32</v>
      </c>
      <c r="B32" s="40">
        <v>287543558.58999997</v>
      </c>
      <c r="C32" s="40">
        <v>131293613.59</v>
      </c>
      <c r="D32" s="23">
        <f t="shared" si="3"/>
        <v>-156249944.99999997</v>
      </c>
      <c r="E32" s="9">
        <f t="shared" si="2"/>
        <v>45.66042593122657</v>
      </c>
    </row>
    <row r="33" spans="1:5" ht="31.5" x14ac:dyDescent="0.25">
      <c r="A33" s="7" t="s">
        <v>33</v>
      </c>
      <c r="B33" s="40">
        <v>594693309.80999994</v>
      </c>
      <c r="C33" s="40">
        <v>332302269.32999998</v>
      </c>
      <c r="D33" s="23">
        <f t="shared" si="3"/>
        <v>-262391040.47999996</v>
      </c>
      <c r="E33" s="9">
        <f t="shared" si="2"/>
        <v>55.877922930757038</v>
      </c>
    </row>
    <row r="34" spans="1:5" ht="15.75" x14ac:dyDescent="0.25">
      <c r="A34" s="7" t="s">
        <v>34</v>
      </c>
      <c r="B34" s="35">
        <v>469542759.81999999</v>
      </c>
      <c r="C34" s="35">
        <v>168861713.44999999</v>
      </c>
      <c r="D34" s="23">
        <f t="shared" si="3"/>
        <v>-300681046.37</v>
      </c>
      <c r="E34" s="9">
        <f t="shared" si="2"/>
        <v>35.963010805391491</v>
      </c>
    </row>
    <row r="35" spans="1:5" ht="16.5" thickBot="1" x14ac:dyDescent="0.3">
      <c r="A35" s="16" t="s">
        <v>35</v>
      </c>
      <c r="B35" s="40">
        <v>686.69</v>
      </c>
      <c r="C35" s="40">
        <v>686.69</v>
      </c>
      <c r="D35" s="30">
        <f t="shared" si="3"/>
        <v>0</v>
      </c>
      <c r="E35" s="10">
        <f t="shared" si="2"/>
        <v>100</v>
      </c>
    </row>
    <row r="36" spans="1:5" ht="16.5" thickBot="1" x14ac:dyDescent="0.3">
      <c r="A36" s="19" t="s">
        <v>36</v>
      </c>
      <c r="B36" s="26">
        <f>SUM(B29:B35)</f>
        <v>1618300214.9099998</v>
      </c>
      <c r="C36" s="26">
        <f>SUM(C29:C35)</f>
        <v>771046883.06000018</v>
      </c>
      <c r="D36" s="27">
        <f>C36-B36</f>
        <v>-847253331.84999967</v>
      </c>
      <c r="E36" s="18">
        <f>C36/B36*100</f>
        <v>47.64547862974122</v>
      </c>
    </row>
    <row r="37" spans="1:5" ht="63.75" thickBot="1" x14ac:dyDescent="0.3">
      <c r="A37" s="20" t="s">
        <v>37</v>
      </c>
      <c r="B37" s="31">
        <v>81684.38</v>
      </c>
      <c r="C37" s="31">
        <v>-11094613.48</v>
      </c>
      <c r="D37" s="32">
        <f>C37-B37</f>
        <v>-11176297.860000001</v>
      </c>
      <c r="E37" s="34">
        <v>0</v>
      </c>
    </row>
    <row r="38" spans="1:5" ht="16.5" thickBot="1" x14ac:dyDescent="0.3">
      <c r="A38" s="21" t="s">
        <v>38</v>
      </c>
      <c r="B38" s="33">
        <f>B28+B36+B37</f>
        <v>2323221140.9200001</v>
      </c>
      <c r="C38" s="33">
        <f>C28+C36+C37</f>
        <v>1061877111.4100003</v>
      </c>
      <c r="D38" s="27">
        <f>C38-B38</f>
        <v>-1261344029.5099998</v>
      </c>
      <c r="E38" s="18">
        <f>C38/B38*100</f>
        <v>45.70710436069357</v>
      </c>
    </row>
    <row r="40" spans="1:5" x14ac:dyDescent="0.25">
      <c r="A40" t="s">
        <v>48</v>
      </c>
      <c r="C40" s="42"/>
    </row>
  </sheetData>
  <mergeCells count="2">
    <mergeCell ref="A1:E1"/>
    <mergeCell ref="A2:E2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01.02.2022</vt:lpstr>
      <vt:lpstr>01.03.2022</vt:lpstr>
      <vt:lpstr>01.04.2022</vt:lpstr>
      <vt:lpstr>01.05.2022</vt:lpstr>
      <vt:lpstr>01.06.2022</vt:lpstr>
      <vt:lpstr>01.07.2022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SPecialiST</cp:lastModifiedBy>
  <cp:lastPrinted>2022-07-20T11:26:09Z</cp:lastPrinted>
  <dcterms:created xsi:type="dcterms:W3CDTF">2021-02-16T09:18:02Z</dcterms:created>
  <dcterms:modified xsi:type="dcterms:W3CDTF">2022-07-20T11:58:45Z</dcterms:modified>
</cp:coreProperties>
</file>