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Бюджет" sheetId="1" r:id="rId1"/>
  </sheets>
  <definedNames>
    <definedName name="APPT" localSheetId="0">'Бюджет'!#REF!</definedName>
    <definedName name="FIO" localSheetId="0">'Бюджет'!#REF!</definedName>
    <definedName name="SIGN" localSheetId="0">'Бюджет'!#REF!</definedName>
  </definedNames>
  <calcPr fullCalcOnLoad="1"/>
</workbook>
</file>

<file path=xl/sharedStrings.xml><?xml version="1.0" encoding="utf-8"?>
<sst xmlns="http://schemas.openxmlformats.org/spreadsheetml/2006/main" count="253" uniqueCount="229">
  <si>
    <t>Развитие детского технического творчества в Добрянском муниципальном районе</t>
  </si>
  <si>
    <t>Организация и проведение августовской педагогической конференции</t>
  </si>
  <si>
    <t>Создание условий для личностного, профильного и профессионального самоопределения школьника</t>
  </si>
  <si>
    <t>Проведение мероприятий, посвященных календарным и юбилейным датам</t>
  </si>
  <si>
    <t>Проведение мероприятий, направленных на формирование имиджа профессии (профессиональные праздники, конкурсы)</t>
  </si>
  <si>
    <t>Проведение районных фестивалей, конкурсов, выставок, мероприятий</t>
  </si>
  <si>
    <t>Участие творческих коллективов района в краевых и территориальных праздниках, фестивалях, ярмарках, форумах и других акциях</t>
  </si>
  <si>
    <t>Проведение межпоселенческих мероприятий в сфере культуры и досуга</t>
  </si>
  <si>
    <t>Проведение мероприятий, направленных на развитие творческого и интеллектуального потенциала молодых людей</t>
  </si>
  <si>
    <t>Проведение мероприятий, направленных на поддержку юных дарований</t>
  </si>
  <si>
    <t>Проведение конкурсов, форумов, фестивалей, мероприятий, направленных на пропаганду семейных ценностей</t>
  </si>
  <si>
    <t>Проведение мероприятий, конкурсов, фестивалей для детей с ограниченными возможностями здоровья</t>
  </si>
  <si>
    <t>Организация участия семей, воспитывающих детей-инвалидов и детей с ограниченными возможностями здоровья в краевых, межмуниципальных и всероссийских конкурсах, фестивалях, мероприятиях</t>
  </si>
  <si>
    <t>Содержание и обслуживание внешних инженерных сетей, находящихся в муниципальной казне</t>
  </si>
  <si>
    <t>Районный конкурс "Безопасное колесо"</t>
  </si>
  <si>
    <t>Участие в краевом конкурсе "Безопасное колесо"</t>
  </si>
  <si>
    <t>Мероприятия по предупреждению детского дорожно-транспортного травматизма</t>
  </si>
  <si>
    <t>Публикация информации в печатных СМИ</t>
  </si>
  <si>
    <t>Участие детей и подростков группы риска и СОП в краевых, Всероссийских мероприятиях</t>
  </si>
  <si>
    <t>Обучение руководящего состава и специалистов органов управления в области ГО и ЧС</t>
  </si>
  <si>
    <t>Исполнение обязательств по реструктурированной задолженности Добрянского муниципального района в части исполнения решений судов</t>
  </si>
  <si>
    <t>Обеспечение своевременных расчетов Добрянским муниципальным районом по погашению и обслуживанию кредита, полученного в кредитной организации</t>
  </si>
  <si>
    <t>1</t>
  </si>
  <si>
    <t>2</t>
  </si>
  <si>
    <t>3</t>
  </si>
  <si>
    <t>4</t>
  </si>
  <si>
    <t>5</t>
  </si>
  <si>
    <t>Изменение показателей уточненного бюджета от утвержденного бюджета тыс. руб. (гр.3-гр.2)</t>
  </si>
  <si>
    <t>ВСЕГО</t>
  </si>
  <si>
    <t>1. Функционирование и развитие системы образования Добрянского района</t>
  </si>
  <si>
    <t>2. Культура Добрянского района</t>
  </si>
  <si>
    <t>Наименование мероприятия</t>
  </si>
  <si>
    <t>ИТОГО по программе 2</t>
  </si>
  <si>
    <t>3. Развитие физической культуры и спорта на территории Добрянского района</t>
  </si>
  <si>
    <t>ИТОГО по программе 3</t>
  </si>
  <si>
    <t>4. Молодежная и семейная политика Добрянского муниципального района</t>
  </si>
  <si>
    <t>ИТОГО по программе 4</t>
  </si>
  <si>
    <t>5. Развитие сельского хозяйства, малого и среднего предпринимательства на территории Добрянского района</t>
  </si>
  <si>
    <t>ИТОГО по программе 5</t>
  </si>
  <si>
    <t>7. Управление земельными ресурсами и имуществом Добрянского муниципального района</t>
  </si>
  <si>
    <t>ИТОГО по программе 7</t>
  </si>
  <si>
    <t>8. Обеспечение общественной безопасности Добрянского муниципального района</t>
  </si>
  <si>
    <t>ИТОГО по программе 8</t>
  </si>
  <si>
    <t>ИТОГО по программе 9</t>
  </si>
  <si>
    <t>10. Управление муниципальными финансами и муниципальным долгом</t>
  </si>
  <si>
    <t>ИТОГО по программе 10</t>
  </si>
  <si>
    <t>ИТОГО по программе 11</t>
  </si>
  <si>
    <t>Проведение технической инвентаризации объектов недвижимости, находящихся в собственности Добрянского муниципального района</t>
  </si>
  <si>
    <t>Межевание земельных участков, находящихся в собственности муниципального образования</t>
  </si>
  <si>
    <t>Осуществление оценки объектов муниципальной собственности, земельных участков, вовлекаемых в оборот, реализуемых через торги</t>
  </si>
  <si>
    <t>Реализация основных общеобразовательных программ дошкольного образования</t>
  </si>
  <si>
    <t>Присмотр и уход</t>
  </si>
  <si>
    <t>Реализация отдельных мероприятий муниципальных программ Добрянского муниципального района</t>
  </si>
  <si>
    <t>Реализация основных общеобразовательных программ начального общего образования,  основного общего образования, среднего общего образования</t>
  </si>
  <si>
    <t>Организация подвоза учащихся к месту учебы в общеобразовательных учреждениях</t>
  </si>
  <si>
    <t xml:space="preserve">Организация и проведение работы с одаренными детьми </t>
  </si>
  <si>
    <t>Организация мероприятий с учащимися</t>
  </si>
  <si>
    <t>Методическое сопровождение профессионального уровня педагогов учреждений общего и дополнительного образования</t>
  </si>
  <si>
    <t>Организация отдыха детей и молодежи</t>
  </si>
  <si>
    <t>Мероприятие по организации оздоровления и отдыха детей</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</si>
  <si>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</si>
  <si>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Содержание муниципальных органов Добрянского муниципального района</t>
  </si>
  <si>
    <t>ИТОГО по программе 1</t>
  </si>
  <si>
    <t>Организация показа концертов и концертных программ</t>
  </si>
  <si>
    <t>Организация и проведение физкультурно-массовых мероприятий, спортивных соревнований, мероприятий для людей с ограниченными возможностями здоровья на территории Добрянского муниципального района</t>
  </si>
  <si>
    <t>Организация и проведение мероприятий, направленных на внедрение Всероссийского физкультурно-спортивного комплекса "Готов к труду и обороне" (ГТО) на территории Добрянского муниципального района</t>
  </si>
  <si>
    <t>Администрирование отдельных государственных полномочий по поддержке сельскохозяйственного производства</t>
  </si>
  <si>
    <t>Поощрение учащихся общеобразовательных учреждений района в виде проведения  экскурсии по достопримечательностям района</t>
  </si>
  <si>
    <t>ИТОГО по программе 6</t>
  </si>
  <si>
    <t>Содержание автомобильных дорог местного значения вне границ населенных пунктов в границах Добрянского муниципального района</t>
  </si>
  <si>
    <t>Мероприятия по приведению в нормативное состояние автомобильных дорог местного значения Добрянского муниципального района</t>
  </si>
  <si>
    <t>Подготовка документации по планировке территории сельских поселений Добрянского муниципального района</t>
  </si>
  <si>
    <t xml:space="preserve">Содержание муниципальных органов Добрянского муниципального района </t>
  </si>
  <si>
    <t xml:space="preserve">Содержание казенных учреждений Добрянского муниципального района </t>
  </si>
  <si>
    <t>Содержание и обслуживание муниципального  недвижимого имущества Добрянского  района</t>
  </si>
  <si>
    <t>Текущий ремонт инженерных сетей,  находящихся в муниципальной казне</t>
  </si>
  <si>
    <t xml:space="preserve">Информационное обеспечение ведения Реестра муниципального имущества и Реестра договоров аренды имущества и земельных участков </t>
  </si>
  <si>
    <t>Мониторинг на полигоне твердых бытовых отходов п. Полазна</t>
  </si>
  <si>
    <t>Текущий ремонт недвижимого имущества, находящегося в муниципальной казне</t>
  </si>
  <si>
    <t>Районный конкурс замещающих семей «Наша дружная семья»</t>
  </si>
  <si>
    <t>Новогодние мероприятия для детей из малообеспеченных семей</t>
  </si>
  <si>
    <t xml:space="preserve">Проведение районных акций по пропаганде здорового образа жизни среди подростков и молодёжи </t>
  </si>
  <si>
    <t>Районный футбольный турнир  по дворовому футболу «Двор без наркотиков»</t>
  </si>
  <si>
    <t>Повышения защищенности объектов транспортной инфраструктуры</t>
  </si>
  <si>
    <t>9. Функционирование системы муниципального управления</t>
  </si>
  <si>
    <t xml:space="preserve">Содержание муниципальных органов  Добрянского муниципального района </t>
  </si>
  <si>
    <t xml:space="preserve">Развитие информационно-коммуникационных систем </t>
  </si>
  <si>
    <t xml:space="preserve">Приобретение программного обеспечения </t>
  </si>
  <si>
    <t>Организация рабочих мест для работы в ИСЭД ПК и системе исполнения регламентов</t>
  </si>
  <si>
    <t>Обеспечение работоспособности и модернизация официального сайта АДМР, в т.ч. хостинг сайта</t>
  </si>
  <si>
    <t>Публикация нормативных актов и  размещение информационных материалов о деятельности администрации в печатных СМИ</t>
  </si>
  <si>
    <t>Прием и обслуживание официальных делегаций, отдельных лиц и организаций; проведение  официальных мероприятий</t>
  </si>
  <si>
    <t>Система наград и поощрений муниципального образования «Добрянский муниципальный район»</t>
  </si>
  <si>
    <t>Ежемесячные денежные выплаты Почетным гражданам Добрянского муниципального района</t>
  </si>
  <si>
    <t>Организация и проведение организационных, информационных, образовательных мероприятий по вопросам охраны труда</t>
  </si>
  <si>
    <t xml:space="preserve">Техническое обеспечение охраны труда </t>
  </si>
  <si>
    <t>Управление Резервным фондом администрации Добрянского муниципального района</t>
  </si>
  <si>
    <t>Выравнивание бюджетной обеспеченности сельских поселений  Добрянского муниципального района из районного фонда финансовой поддержки поселений</t>
  </si>
  <si>
    <t>Публикация тематических статей по вопросам межэтнических отношений в районных средствах массовой информации, изготовление и размещение объектов социальной рекламы, пропагандирующих взаимоуважение между лицами разных национальностей и вероисповедания, способствующие формированию позитивных установок на этническое многообразие, пропаганду народных традиций и обычаев, укрепление единства и добрососедства народов, проживающих на территории района</t>
  </si>
  <si>
    <t>Проведение мероприятий, направленных на укрепление межнациональной и межконфессиональной солидарности среди жителей Добрянского муниципального района</t>
  </si>
  <si>
    <t>12. Кадровая политика Добрянского муниципального района</t>
  </si>
  <si>
    <t>ИТОГО по программе 12</t>
  </si>
  <si>
    <t>Размещение в СМИ информации об объявлении конкурса на включение в резерв управленческих кадров ДМР и результатов конкурса на включение в резерв управленческих кадров ДМР</t>
  </si>
  <si>
    <t>Проведение диспансеризации муниципальных служащих</t>
  </si>
  <si>
    <t>Выплата пенсий за выслугу лет лицам, замещавшим муниципальные должности муниципальной службы в органах местного самоуправления Добрянского муниципального района</t>
  </si>
  <si>
    <t>Выплата компенсации за аренду жилья специалистам муниципальных  учреждений образования</t>
  </si>
  <si>
    <t>Организация и проведение мероприятий "День учителя", "Учитель года", "Лучший педагог"</t>
  </si>
  <si>
    <t>% исполнения к уточненному бюджету, (гр.5/гр3*100)</t>
  </si>
  <si>
    <t>11. Гармонизация межнациональных и межконфессиональных отношений</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</si>
  <si>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</si>
  <si>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Имущественный взнос некоммерческой организации Фонд "Молодежный прорыв"</t>
  </si>
  <si>
    <t>Инвестиционный проект "Районный культурно-досуговый центр в г. Добрянка Пермского края"</t>
  </si>
  <si>
    <t>Инвестиционный проект "Корпус 2 МБОУ ДСОШ № 5 по адресу Пермский край г. Добрянка, ул. Победы, 101"</t>
  </si>
  <si>
    <t>Возмещение части затрат, связанных с перевозкой пассажиров и их багажа водным транспортом на межпоселенческом маршруте "Добрянка-Сенькино"</t>
  </si>
  <si>
    <t>Возмещение части затрат перевозчикам, имеющим недополученные доходы, возникающие в связи с применением регулируемых тарифов на муниципальных маршрутах регулярных перевозок между поселениями в границах ДМР</t>
  </si>
  <si>
    <t>Проектные (изыскательские) работы по внесению изменений в Генеральные планы и Правила землепользования и застройки сельских поселений, выполнение работ по разработке карт (планов) объектов землеустройства: границы населенных пунктов, территориальные зоны сельских поселений ДМР</t>
  </si>
  <si>
    <t>Расходы на обеспечение деятельности органов местного самоуправления в муниципальных учреждениях Добрянского муниципального района</t>
  </si>
  <si>
    <t>Содержание и обслуживание помещений, занимаемых отраслевыми (функциональными) органами администрации Добрянского муниципального района</t>
  </si>
  <si>
    <t>Обеспечение содержания и сохранности имущества, объекта незавершенного строительства комплекса "Стадион" Добрянка"</t>
  </si>
  <si>
    <t>Обеспечение содержания и сохранности имущества, объекта незавершенного строительства "Культурно-досуговый центр в г. Добрянке ПК"</t>
  </si>
  <si>
    <t>Публикация объявлений в средствах массовой информации о торгах, передаче в пользование, аренду</t>
  </si>
  <si>
    <t>Взносы на капитальный ремонт общего имущества в многоквартирных домах, являющихся муниципальной собственностью Добрянского муниципального района</t>
  </si>
  <si>
    <t>Изготовление схем размещения земельных участков, подготовка межевого плана земельных участков, постановка на кадастровый учет с целью бесплатного предоставления многодетным семьям</t>
  </si>
  <si>
    <t>Межевание земельных участков, государственная собственность на которые не разграничена, в том числе с целью продажи через торги</t>
  </si>
  <si>
    <t>Почтовые расходы по отправке исходящей корреспонденции по земельным вопросам</t>
  </si>
  <si>
    <t>Выполнение мероприятий по демонтажу самовольно установленных рекламных конструкций на территории района</t>
  </si>
  <si>
    <t>Приобретение автотранспорта для нужд  Добрянского муниципального района</t>
  </si>
  <si>
    <t>Установка системы видеонаблюдения в образовательных организациях</t>
  </si>
  <si>
    <t xml:space="preserve">Образование комиссий по делам несовершеннолетних и  защите их прав и организация их деятельности </t>
  </si>
  <si>
    <t>Средства, передаваемые Добрянскому муниципальному району на выполнение полномочий в области обеспечения содержания Единой дежурно-диспетчерской службы</t>
  </si>
  <si>
    <t>Иные дотации при выполнении полномочий по вопросам местного значения поселений в связи с выпадающими доходами от арендной платы за земельные участки</t>
  </si>
  <si>
    <t xml:space="preserve">Организация обучения муниципальных служащих </t>
  </si>
  <si>
    <t xml:space="preserve">Выплата надбавки к стипендии выпускникам школ, обучающихся по целевым контрактам и получающим специальности, необходимые для развития социальной сферы </t>
  </si>
  <si>
    <t>Выплаты педагогическим работникам муниципальных образовательных учреждений и врачам государственных медицинских учреждений, расположенных на территории Добрянского района, на приобретение и строительство жилья</t>
  </si>
  <si>
    <t xml:space="preserve">Составление протоколов об административных правонарушениях </t>
  </si>
  <si>
    <t>Осуществление полномочий по созданию и организации деятельности административных комиссий</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</si>
  <si>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</si>
  <si>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Государственная регистрация актов гражданского состояния</t>
  </si>
  <si>
    <t>Предоставление субсидии детско-юношеской спортивной школе на приобретение качественного спортивного инвентаря для обеспечения местной доли в рамках софинансирования расходных обязательств Пермского края</t>
  </si>
  <si>
    <t>Обеспечение жильем молодых семей</t>
  </si>
  <si>
    <t>Содержание жилых помещений специализированного жилищного фонда для детей-сирот, детей, оставшихся без попечения родителей, лицам из их числа</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</si>
  <si>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</si>
  <si>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</si>
  <si>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Обеспечение деятельности административной комиссии Добрянского муниципального района материальными ресурсами и финансовыми средствами Добрянского муниципального района</t>
  </si>
  <si>
    <t>Средства, передаваемые Добрянскому муниципальному району на  выполнение полномочий по кассовому обслуживанию муниципальных учреждений поселений</t>
  </si>
  <si>
    <t>к Информации о ходе исполнения</t>
  </si>
  <si>
    <t xml:space="preserve">                         бюджета Добянского муниципального района</t>
  </si>
  <si>
    <t>Утвержденный бюджет (в ред. решения ЗС от 22.12.2017 № 289), тыс. руб.</t>
  </si>
  <si>
    <t>Единая субвенция на выполнение отдельеных государственных полномочий в сфере образования</t>
  </si>
  <si>
    <t>Единая субвенция на выполнение отдельных государственных полномочий в сфере образования</t>
  </si>
  <si>
    <t>Проведение церемонии награждения выпускников школ медалями за особые успехи в обучении</t>
  </si>
  <si>
    <t>Реализация дополнительных общеразвивающих программ, реализация дополнительных предпрофессиональных программ в области искусств</t>
  </si>
  <si>
    <t>Осуществление деятельности по обеспечению автотранспортом муниципальных учреждений Добрянского муниципального района для выполнения уставных целей и задач</t>
  </si>
  <si>
    <t>Приобретение автотранспорта для нужд муниципальных образовательных учреждений Добрянского муниципального района</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</si>
  <si>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</si>
  <si>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Субсидия на поддержку отрасли культуры по проведению мероприятий направленных на укрепление материально-технической базы и оснащение оборудованием детских школ искусств</t>
  </si>
  <si>
    <t>Единая субсидия на финансовое обеспечение выполнения муниципального задания МАУ ДО "Добрянская детско-юношеская спортивная школа"</t>
  </si>
  <si>
    <t>Единая субсидия на финансовое обеспечение выполнения муниципального задания МАУ ДО "Полазненская детско-юношеская спортивная школа олимпийского резерва"</t>
  </si>
  <si>
    <t>Инвестиционный проект "Газификация административного здания объекта спорта "Биатлонный комплекс"</t>
  </si>
  <si>
    <t>Организация и проведение ярмарочных и других мероприятий способствующих сбыту сельскохозяйственной продукции и  сельскохозяйственных животных</t>
  </si>
  <si>
    <t>Поддержка достижения целевых показателей региональных программ развития агропромышленного комплекса (расходы, не софинансируемые из федерального бюджета)</t>
  </si>
  <si>
    <t>Поддержка достижения целевых показателей региональных программ развития агропромышленного комплекса</t>
  </si>
  <si>
    <t>Возмещение части затрат, связанных с реализацией проектной деятельности крестьянскими (фермерскими) хозяйствами в области сельскохозяйственного производства</t>
  </si>
  <si>
    <t>Информирование потенциальных участников Программы о мероприятих Программы (печатные СМИ, Интернет-сайты, Интернет-рассылки, СМС информирование, WEB-2,0, рассылка электронных писем, медиаконтентов, видеоролики и др.)</t>
  </si>
  <si>
    <t>13. Поддержка и развитие общественных инициатив на территории Добрянского муниципального района</t>
  </si>
  <si>
    <t>ИТОГО по программе 13</t>
  </si>
  <si>
    <t>Софинансирование мероприятий по реализации проектов инициативного бюджетирования</t>
  </si>
  <si>
    <t>Финансовая поддержка СО НКО для организации и проведения мероприятий, направленных на увековечение памяти жертв политических репрессий</t>
  </si>
  <si>
    <t>Финансовая поддержка СО НКО для организации и проведения мероприятий, направленных на патриотическое воспитание граждан и социальную поддержку людей пожилого возраста</t>
  </si>
  <si>
    <t>Финансовая поддержка СО НКО для участия, организации и проведения мероприятий, направленных на социальную реабилитацию и поддержку инвалидов</t>
  </si>
  <si>
    <t>Финансовая поддержка СО НКО для участия в официальных спортивных мероприятиях, включенных в календарный план Пермского края</t>
  </si>
  <si>
    <t>Софинансирование расходов при реализации проектов инициативного бюджетирования на территории Добрянского муниципального района</t>
  </si>
  <si>
    <t>Приобретение металлодетекторов</t>
  </si>
  <si>
    <t>Установка автоматизированного рабочего места с проведением специальных исследований и аттестационных мероприятий</t>
  </si>
  <si>
    <t>Строительство и приобретение жилых помещений для формирования специализированного жилищного фонда для обеспечения жилими помещениями детей-сирот и детей, оставшихся без попечения родителей, лиц из их числа детей-сирот и детей, оставшихся без попечения родителей, по договорам найма специализированных жилых помещений</t>
  </si>
  <si>
    <t>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</si>
  <si>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</si>
  <si>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6. Инфраструктура и градостроительство Добрянского района</t>
  </si>
  <si>
    <t>Капитальный ремонт автомобильной дороги "Пермь-Ильинский - Сенькино", 000+000-км.021+094</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</si>
  <si>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ПК, Ремонт участка "Добрянка-Липово", км-006+292-км 019+460 автомобильной дороги "Добрянка-Нижний Лух"</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</si>
  <si>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ПК, Ремонт автомобильных дорог по ул. Красногвардейская (участок от ул. Комсомольская до ул. Гоголя), ул. Лесная (участок от здания ул. Советская 102 а до ул. Победы 101), ул. Советская (участок от ул. Советская 99 до ул. Советская 72), пер. Строителей (участок от ул. Советская до ул. Энергетиков)</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</si>
  <si>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ПК, Ремонт участков автомобильных дорог по ул. Энергетиков (участок от ул. Советская до ул. Ветеранов Войны), ул. Ленина (участок от ул. Радищева до храма), ул. Ветеранов войны (от ул. Советская до мкд ул. В. Войны), ул. Мира (от Гоголя до ул. Комсомольская), ул. Гоголя (от ул. Первомайская до ул. Красногвардейская), ул. Комсомольская (от ул. Мира до ул. Красногвардейская)</t>
  </si>
  <si>
    <t xml:space="preserve">Реализация мероприятий, направленных на достижение целевых показателей программы комплексного развития транспортной инфраструктуры "Безопасные и качественные дороги Пермской городской агломерации" </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</si>
  <si>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ПК</t>
  </si>
  <si>
    <t>Инвестиционный проект "Строительство внешних инженерных сетей МБОУ "Добрянская ООШ № 1"</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</si>
  <si>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</si>
  <si>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 xml:space="preserve">Обеспечение деятельности органов местного самоуправления Добрянского муниципального района </t>
  </si>
  <si>
    <t>Глава муниципального образования</t>
  </si>
  <si>
    <t>Председатель, заместитель председателя Земского Собрания муниципального образования</t>
  </si>
  <si>
    <t>Руководитель Контрольно-счетной палаты  и его заместитель</t>
  </si>
  <si>
    <t>ИТОГО</t>
  </si>
  <si>
    <t>Обеспечение деятельности органов местного самоуправления Добрянского муниципального района на исполнение передаваемых полномочий</t>
  </si>
  <si>
    <t>ИТОГО программные направления деятельности</t>
  </si>
  <si>
    <t>Осуществление государственных полномочий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</si>
  <si>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Средства, передаваемые Добрянскому муниципальному району на выполнение полномочий по осуществлению внешнего муниципального финансового контроля</t>
  </si>
  <si>
    <t>Мероприятия, осуществляемые органами местного самоуправления Добрянского муниципального района, в рамках непрограммных направлений расходов</t>
  </si>
  <si>
    <t>Прием и обслуживание официальных делегаций и отдельных лиц,  организация, проведение и участие в мероприятиях</t>
  </si>
  <si>
    <t>Мероприятия по организации  диспансеризации муниципальных  служащих Добрянского муниципального района</t>
  </si>
  <si>
    <t>Информирование населения через средства массовой  информации,  рекламные и PR агентства, публикации нормативных  актов</t>
  </si>
  <si>
    <t>Система наград  и поощрений муниципального образования "Добрянский муниципальный район"</t>
  </si>
  <si>
    <t>Средства района на уплату членских взносов в Совет муниципальных образований Пермского края</t>
  </si>
  <si>
    <t>Обеспечение работников муниципальных учреждений бюджетной сферы Добрянского муниципального района путевками на санаторно-курортное лечение и оздоровление</t>
  </si>
  <si>
    <t>Обеспечение работников муниципальных учреждений бюджетной сферы Пермского края путевками на санаторно-курортное лечение и оздоровление</t>
  </si>
  <si>
    <t>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</si>
  <si>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ИТОГО непрограммные направления деятельности</t>
  </si>
  <si>
    <t>Исполнение решений судов, вступивших в законную силу, оплата государственной пошлины и административных штрафов</t>
  </si>
  <si>
    <t xml:space="preserve">Приложение </t>
  </si>
  <si>
    <t>Анализ финансирования муниципальных программ и непрограммных направлений деятельности за полугодие 2018 г. в разрезе мероприятий</t>
  </si>
  <si>
    <t>Кассовый расход за полугодие  2018, тыс. руб.</t>
  </si>
  <si>
    <t>Уточненный бюджет (в ред. решения ЗС от 27.06.2018 № 371), тыс. руб.</t>
  </si>
  <si>
    <t>Реализация мероприятий по обеспечению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</si>
  <si>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Средства, передаваемые Добрянскому муниципальному району на выполнение полномочий по содействию в развитии сельскогохозяйственного производства в области оборота земель сельскохозяйственного назначения</t>
  </si>
  <si>
    <t>Средства, передаваемые Добрянскому муниципальному району на выполнение полномочий по улучшению жилищных условий граждан, проживающих в сельской местности, в том числе молодых семей и молодых специалистов в рамках реализации ФЦП "Устойчивое развитие сельских территорий на 2014-2017 годы и на период до 2020 года"</t>
  </si>
  <si>
    <t>Средства, передаваемые Добрянскому муниципальному району на выполнение части полномочий по решению вопросов местного значения в сфере дорожной деятельности</t>
  </si>
  <si>
    <t>Инвестиционный проект "Комплекс районной больницы в п. Полазна"</t>
  </si>
  <si>
    <t>Инвестиционный проект "Строительство межшкольного стадиона МБОУ "Добрянская средняя общеобразовательная школа № 3" в г. Добрянка</t>
  </si>
  <si>
    <t>Инвестиционный проект "Строительство межшкольного стадиона МАОУ "Полазненская средняя общеобразовательная школа № 1" в п. Полазна</t>
  </si>
  <si>
    <t>Устройство системы водоснабжения МБОУ "Голубятская СОШ"</t>
  </si>
  <si>
    <t>Проектирование, строительство (реконструкция)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 же на их капитальный ремонт и ремонт</t>
  </si>
  <si>
    <t>Выполнение мероприятий по устройству наружных сетей, благоустройству и ограждению территории Сельского дома культуры на 100 мест в п. Нижний Лух Добрянского района</t>
  </si>
  <si>
    <t>Текущий ремонт помещений, занимаемых отраслевыми (функциональными) органами администрации Добрянского муниципального района</t>
  </si>
  <si>
    <t>Исполнение решения Добрянского районного суда Пермского края от 19.07.2017 г. по делу № 2-840/2017 г.</t>
  </si>
  <si>
    <t>Иные межбюджетные трансферты из бюджета района на выполнение полномочий по вопросам местного значения поселений, в соответствии с п.4.1.5. Положения о межбюджетных трансфертах, утвержденного Решением Земского Собрания Добрянского муниципального района от 28.05.2015 № 966</t>
  </si>
  <si>
    <t>Иные межбюджетные трансферты из бюджета района на выполнение полномочий по вопросам местного значения поселений, в соответствии с п.4.1.4. Положения о межбюджетных трансфертах, утвержденного  Решением Земского Собрания Добрянского муниципального района  от 28.05.2015 № 966</t>
  </si>
  <si>
    <t>Конкурс социокультурных инициатив и проектов среди некоммерческих организаций Добрянского муниципального района</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</si>
  <si>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</si>
  <si>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Обеспечение жильем отдельных категорий граждан, установленных Федеральным законом от 12 января 1995 г. № 5-ФЗ "О ветеранах"</t>
  </si>
  <si>
    <t>Обеспечение жильем отдельных категорий граждан, установленных Федеральным законом от 24 ноября 1995 г. № 181-ФЗ "О социальной защите инвалидов в Российской Федерации"</t>
  </si>
  <si>
    <t xml:space="preserve">                                      за полугодие 2018 года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</si>
</sst>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s>
  <fonts count="47">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12"/>
      <name val="Times New Roman"/>
      <family val="1"/>
    </font>
    <font>
      <sz val="12"/>
      <name val="Arial"/>
      <family val="2"/>
    </font>
    <font>
      <b/>
      <sz val="14"/>
      <name val="Times New Roman"/>
      <family val="1"/>
    </font>
    <font>
      <sz val="14"/>
      <name val="Times New Roman"/>
      <family val="1"/>
    </font>
    <font>
      <sz val="12"/>
      <name val="Times New Roman"/>
      <family val="1"/>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xf>
    <xf numFmtId="177" fontId="3" fillId="0" borderId="10" xfId="0" applyNumberFormat="1" applyFont="1" applyBorder="1" applyAlignment="1">
      <alignment vertical="center"/>
    </xf>
    <xf numFmtId="49" fontId="3" fillId="0" borderId="10" xfId="0" applyNumberFormat="1" applyFont="1" applyBorder="1" applyAlignment="1">
      <alignment horizontal="left" vertical="center" wrapText="1"/>
    </xf>
    <xf numFmtId="178" fontId="3" fillId="0" borderId="10" xfId="0" applyNumberFormat="1" applyFont="1" applyBorder="1" applyAlignment="1">
      <alignment horizontal="right" vertical="center" wrapText="1"/>
    </xf>
    <xf numFmtId="178" fontId="3" fillId="0" borderId="10" xfId="0" applyNumberFormat="1" applyFont="1" applyFill="1" applyBorder="1" applyAlignment="1">
      <alignment horizontal="right" vertical="center" wrapText="1"/>
    </xf>
    <xf numFmtId="178" fontId="5" fillId="0" borderId="10" xfId="0" applyNumberFormat="1" applyFont="1" applyBorder="1" applyAlignment="1">
      <alignment horizontal="right" vertical="center" wrapText="1"/>
    </xf>
    <xf numFmtId="49" fontId="5" fillId="0" borderId="10" xfId="0" applyNumberFormat="1" applyFont="1" applyBorder="1" applyAlignment="1">
      <alignment horizontal="left" vertical="center" wrapText="1"/>
    </xf>
    <xf numFmtId="177" fontId="5" fillId="0" borderId="10" xfId="0" applyNumberFormat="1" applyFont="1" applyBorder="1" applyAlignment="1">
      <alignment vertical="center"/>
    </xf>
    <xf numFmtId="178" fontId="7" fillId="0" borderId="10" xfId="0" applyNumberFormat="1" applyFont="1" applyBorder="1" applyAlignment="1">
      <alignment horizontal="right" vertical="center" wrapText="1"/>
    </xf>
    <xf numFmtId="178" fontId="5"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178" fontId="3" fillId="0" borderId="11" xfId="0" applyNumberFormat="1" applyFont="1" applyBorder="1" applyAlignment="1">
      <alignment horizontal="right" vertical="center" wrapText="1"/>
    </xf>
    <xf numFmtId="0" fontId="3" fillId="33" borderId="12" xfId="0" applyFont="1" applyFill="1" applyBorder="1" applyAlignment="1">
      <alignment horizontal="justify" vertical="center" wrapText="1"/>
    </xf>
    <xf numFmtId="178" fontId="3" fillId="33" borderId="13" xfId="0" applyNumberFormat="1" applyFont="1" applyFill="1" applyBorder="1" applyAlignment="1">
      <alignment horizontal="right" vertical="center"/>
    </xf>
    <xf numFmtId="178" fontId="46" fillId="0" borderId="10" xfId="0" applyNumberFormat="1" applyFont="1" applyBorder="1" applyAlignment="1">
      <alignment horizontal="right" vertical="center" wrapText="1"/>
    </xf>
    <xf numFmtId="178" fontId="46" fillId="33" borderId="10" xfId="0" applyNumberFormat="1" applyFont="1" applyFill="1" applyBorder="1" applyAlignment="1">
      <alignment horizontal="right" vertical="center" wrapText="1"/>
    </xf>
    <xf numFmtId="178" fontId="46" fillId="33" borderId="12"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178" fontId="46" fillId="0" borderId="10" xfId="0" applyNumberFormat="1" applyFont="1" applyFill="1" applyBorder="1" applyAlignment="1">
      <alignment horizontal="right" vertical="center" wrapText="1"/>
    </xf>
    <xf numFmtId="0" fontId="46" fillId="33" borderId="10" xfId="0" applyFont="1" applyFill="1" applyBorder="1" applyAlignment="1">
      <alignment horizontal="justify" vertical="center" wrapText="1"/>
    </xf>
    <xf numFmtId="178" fontId="46" fillId="33" borderId="10" xfId="0" applyNumberFormat="1" applyFont="1" applyFill="1" applyBorder="1" applyAlignment="1">
      <alignment horizontal="right" vertical="center"/>
    </xf>
    <xf numFmtId="0" fontId="3" fillId="0" borderId="10" xfId="0" applyFont="1" applyBorder="1" applyAlignment="1">
      <alignment horizontal="justify" vertical="center" wrapText="1"/>
    </xf>
    <xf numFmtId="0" fontId="3" fillId="0" borderId="14" xfId="0" applyFont="1" applyBorder="1" applyAlignment="1">
      <alignment horizontal="justify" vertical="center" wrapText="1"/>
    </xf>
    <xf numFmtId="0" fontId="3" fillId="33" borderId="14" xfId="0" applyFont="1" applyFill="1" applyBorder="1" applyAlignment="1">
      <alignment horizontal="justify" vertical="center" wrapText="1"/>
    </xf>
    <xf numFmtId="0" fontId="46" fillId="0" borderId="10" xfId="0" applyFont="1" applyBorder="1" applyAlignment="1">
      <alignment horizontal="justify" vertical="center" wrapText="1"/>
    </xf>
    <xf numFmtId="49" fontId="5" fillId="0" borderId="14" xfId="0" applyNumberFormat="1" applyFont="1" applyBorder="1" applyAlignment="1">
      <alignment horizontal="left" vertical="center" wrapText="1"/>
    </xf>
    <xf numFmtId="178" fontId="5" fillId="0" borderId="14" xfId="0" applyNumberFormat="1" applyFont="1" applyBorder="1" applyAlignment="1">
      <alignment horizontal="right" vertical="center" wrapText="1"/>
    </xf>
    <xf numFmtId="178" fontId="46" fillId="0" borderId="10" xfId="0" applyNumberFormat="1" applyFont="1" applyBorder="1" applyAlignment="1">
      <alignment horizontal="right" vertical="center"/>
    </xf>
    <xf numFmtId="0" fontId="46" fillId="33" borderId="14" xfId="0" applyFont="1" applyFill="1" applyBorder="1" applyAlignment="1">
      <alignment horizontal="justify" vertical="center" wrapText="1"/>
    </xf>
    <xf numFmtId="0" fontId="3" fillId="33" borderId="10" xfId="0" applyFont="1" applyFill="1" applyBorder="1" applyAlignment="1">
      <alignment vertical="center" wrapText="1"/>
    </xf>
    <xf numFmtId="178" fontId="3" fillId="33" borderId="10" xfId="0" applyNumberFormat="1" applyFont="1" applyFill="1" applyBorder="1" applyAlignment="1">
      <alignment vertical="center"/>
    </xf>
    <xf numFmtId="0" fontId="46" fillId="33" borderId="12" xfId="0" applyFont="1" applyFill="1" applyBorder="1" applyAlignment="1">
      <alignment horizontal="justify" vertical="center" wrapText="1"/>
    </xf>
    <xf numFmtId="178" fontId="3" fillId="33" borderId="10" xfId="0" applyNumberFormat="1" applyFont="1" applyFill="1" applyBorder="1" applyAlignment="1">
      <alignment horizontal="right" vertical="center"/>
    </xf>
    <xf numFmtId="178" fontId="3" fillId="33" borderId="12" xfId="0" applyNumberFormat="1" applyFont="1" applyFill="1" applyBorder="1" applyAlignment="1">
      <alignment horizontal="right" vertical="center"/>
    </xf>
    <xf numFmtId="178" fontId="3" fillId="33" borderId="14" xfId="0" applyNumberFormat="1" applyFont="1" applyFill="1" applyBorder="1" applyAlignment="1">
      <alignment horizontal="right" vertical="center"/>
    </xf>
    <xf numFmtId="172" fontId="5" fillId="0" borderId="14" xfId="0" applyNumberFormat="1" applyFont="1" applyBorder="1" applyAlignment="1">
      <alignment horizontal="left" vertical="center" wrapText="1"/>
    </xf>
    <xf numFmtId="178" fontId="3" fillId="0" borderId="10" xfId="0" applyNumberFormat="1" applyFont="1" applyBorder="1" applyAlignment="1">
      <alignment horizontal="right" vertical="center"/>
    </xf>
    <xf numFmtId="178" fontId="3" fillId="0" borderId="14" xfId="0" applyNumberFormat="1" applyFont="1" applyBorder="1" applyAlignment="1">
      <alignment horizontal="right" vertical="center"/>
    </xf>
    <xf numFmtId="178" fontId="3" fillId="33" borderId="10" xfId="0" applyNumberFormat="1" applyFont="1" applyFill="1" applyBorder="1" applyAlignment="1">
      <alignment horizontal="right" vertical="center" wrapText="1"/>
    </xf>
    <xf numFmtId="0" fontId="46" fillId="0" borderId="10" xfId="0" applyFont="1" applyFill="1" applyBorder="1" applyAlignment="1">
      <alignment horizontal="justify" vertical="center" wrapText="1"/>
    </xf>
    <xf numFmtId="178" fontId="3" fillId="0" borderId="10" xfId="0" applyNumberFormat="1" applyFont="1" applyFill="1" applyBorder="1" applyAlignment="1">
      <alignment horizontal="right" vertical="center"/>
    </xf>
    <xf numFmtId="0" fontId="3" fillId="33" borderId="10" xfId="0" applyFont="1" applyFill="1" applyBorder="1" applyAlignment="1">
      <alignment horizontal="justify" vertical="center"/>
    </xf>
    <xf numFmtId="178" fontId="3" fillId="33" borderId="12" xfId="0" applyNumberFormat="1" applyFont="1" applyFill="1" applyBorder="1" applyAlignment="1">
      <alignment horizontal="right" vertical="center" wrapText="1"/>
    </xf>
    <xf numFmtId="0" fontId="3" fillId="33" borderId="14" xfId="0" applyFont="1" applyFill="1" applyBorder="1" applyAlignment="1">
      <alignment vertical="center" wrapText="1"/>
    </xf>
    <xf numFmtId="178" fontId="3" fillId="33" borderId="14" xfId="0" applyNumberFormat="1" applyFont="1" applyFill="1" applyBorder="1" applyAlignment="1">
      <alignment vertical="center"/>
    </xf>
    <xf numFmtId="0" fontId="3" fillId="0" borderId="10" xfId="0" applyFont="1" applyBorder="1" applyAlignment="1">
      <alignment wrapText="1"/>
    </xf>
    <xf numFmtId="178" fontId="46" fillId="33" borderId="14" xfId="0" applyNumberFormat="1" applyFont="1" applyFill="1" applyBorder="1" applyAlignment="1">
      <alignment horizontal="right" vertical="center" wrapText="1"/>
    </xf>
    <xf numFmtId="0" fontId="0" fillId="0" borderId="0" xfId="0" applyFill="1" applyAlignment="1">
      <alignment/>
    </xf>
    <xf numFmtId="178" fontId="3" fillId="0" borderId="14"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justify" vertical="center"/>
    </xf>
    <xf numFmtId="178" fontId="46" fillId="33" borderId="14" xfId="0" applyNumberFormat="1" applyFont="1" applyFill="1" applyBorder="1" applyAlignment="1">
      <alignment horizontal="right" vertical="center"/>
    </xf>
    <xf numFmtId="0" fontId="9" fillId="0" borderId="0" xfId="0" applyFont="1" applyFill="1" applyAlignment="1">
      <alignment/>
    </xf>
    <xf numFmtId="0" fontId="9" fillId="0" borderId="0" xfId="0" applyFont="1" applyAlignment="1">
      <alignment/>
    </xf>
    <xf numFmtId="178" fontId="3" fillId="0" borderId="12" xfId="0" applyNumberFormat="1" applyFont="1" applyBorder="1" applyAlignment="1">
      <alignment horizontal="right" vertical="center" wrapText="1"/>
    </xf>
    <xf numFmtId="178" fontId="46" fillId="33" borderId="11" xfId="0" applyNumberFormat="1" applyFont="1" applyFill="1" applyBorder="1" applyAlignment="1">
      <alignment horizontal="right" vertical="center" wrapText="1"/>
    </xf>
    <xf numFmtId="49" fontId="3" fillId="0" borderId="14" xfId="0" applyNumberFormat="1" applyFont="1" applyBorder="1" applyAlignment="1">
      <alignment horizontal="left" vertical="center" wrapText="1"/>
    </xf>
    <xf numFmtId="0" fontId="5" fillId="0" borderId="10" xfId="0" applyFont="1" applyBorder="1" applyAlignment="1">
      <alignment wrapText="1"/>
    </xf>
    <xf numFmtId="178" fontId="5" fillId="0" borderId="10"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7" fillId="0" borderId="10" xfId="0" applyFont="1" applyBorder="1" applyAlignment="1">
      <alignment vertical="center" wrapText="1"/>
    </xf>
    <xf numFmtId="178" fontId="7" fillId="0" borderId="10" xfId="0" applyNumberFormat="1" applyFont="1" applyBorder="1" applyAlignment="1">
      <alignment horizontal="right" vertical="center"/>
    </xf>
    <xf numFmtId="177" fontId="7" fillId="0" borderId="10" xfId="0" applyNumberFormat="1" applyFont="1" applyBorder="1" applyAlignment="1">
      <alignment horizontal="right" vertical="center"/>
    </xf>
    <xf numFmtId="0" fontId="0" fillId="0" borderId="0" xfId="0" applyAlignment="1">
      <alignment horizontal="right"/>
    </xf>
    <xf numFmtId="0" fontId="0" fillId="0" borderId="0" xfId="0" applyFill="1" applyAlignment="1">
      <alignment horizontal="right"/>
    </xf>
    <xf numFmtId="0" fontId="5" fillId="0" borderId="10" xfId="0" applyFont="1" applyBorder="1" applyAlignment="1">
      <alignment vertical="center" wrapText="1"/>
    </xf>
    <xf numFmtId="178" fontId="3" fillId="0" borderId="14" xfId="0" applyNumberFormat="1" applyFont="1" applyFill="1" applyBorder="1" applyAlignment="1">
      <alignment horizontal="right" vertical="center" wrapText="1"/>
    </xf>
    <xf numFmtId="0" fontId="46" fillId="0" borderId="15" xfId="0" applyFont="1" applyBorder="1" applyAlignment="1">
      <alignment wrapText="1"/>
    </xf>
    <xf numFmtId="0" fontId="3" fillId="0" borderId="10" xfId="0" applyFont="1" applyBorder="1" applyAlignment="1">
      <alignment horizontal="left" vertical="center" wrapText="1"/>
    </xf>
    <xf numFmtId="178" fontId="46" fillId="0" borderId="10" xfId="0" applyNumberFormat="1" applyFont="1" applyFill="1" applyBorder="1" applyAlignment="1">
      <alignment horizontal="right" vertical="center"/>
    </xf>
    <xf numFmtId="177" fontId="3" fillId="0" borderId="10" xfId="0" applyNumberFormat="1" applyFont="1" applyFill="1" applyBorder="1" applyAlignment="1">
      <alignment vertical="center"/>
    </xf>
    <xf numFmtId="49" fontId="5" fillId="0" borderId="16" xfId="0" applyNumberFormat="1" applyFont="1" applyBorder="1" applyAlignment="1">
      <alignment horizontal="center" vertical="center" wrapText="1"/>
    </xf>
    <xf numFmtId="0" fontId="6" fillId="0" borderId="15" xfId="0" applyFont="1" applyBorder="1" applyAlignment="1">
      <alignment horizontal="center"/>
    </xf>
    <xf numFmtId="0" fontId="6" fillId="0" borderId="11" xfId="0" applyFont="1" applyBorder="1" applyAlignment="1">
      <alignment horizontal="center"/>
    </xf>
    <xf numFmtId="0" fontId="0" fillId="0" borderId="15" xfId="0" applyBorder="1" applyAlignment="1">
      <alignment horizontal="center" vertical="center"/>
    </xf>
    <xf numFmtId="0" fontId="0" fillId="0" borderId="11" xfId="0" applyBorder="1" applyAlignment="1">
      <alignment horizontal="center" vertical="center"/>
    </xf>
    <xf numFmtId="0" fontId="5"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0" fillId="0" borderId="18" xfId="0" applyBorder="1" applyAlignment="1">
      <alignment horizontal="center" vertical="center"/>
    </xf>
    <xf numFmtId="0" fontId="9" fillId="0" borderId="0" xfId="0" applyFont="1" applyFill="1" applyAlignment="1">
      <alignment horizontal="right" vertical="center"/>
    </xf>
    <xf numFmtId="0" fontId="0" fillId="0" borderId="0" xfId="0" applyAlignment="1">
      <alignment horizontal="right"/>
    </xf>
    <xf numFmtId="0" fontId="9" fillId="0" borderId="0" xfId="0" applyFont="1" applyFill="1" applyAlignment="1">
      <alignment horizontal="right"/>
    </xf>
    <xf numFmtId="0" fontId="9" fillId="0" borderId="0" xfId="0" applyFont="1" applyAlignment="1">
      <alignment horizontal="right"/>
    </xf>
    <xf numFmtId="0" fontId="8" fillId="0" borderId="0" xfId="0" applyFont="1" applyFill="1" applyAlignment="1">
      <alignment horizontal="center" wrapText="1"/>
    </xf>
    <xf numFmtId="0" fontId="0" fillId="0" borderId="0" xfId="0" applyFill="1" applyAlignment="1">
      <alignment horizont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172" fontId="5" fillId="0" borderId="16"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F245"/>
  <sheetViews>
    <sheetView showGridLines="0" tabSelected="1" zoomScale="120" zoomScaleNormal="120" workbookViewId="0" topLeftCell="A1">
      <selection activeCell="F5" sqref="F5"/>
    </sheetView>
  </sheetViews>
  <sheetFormatPr defaultColWidth="9.140625" defaultRowHeight="12.75" customHeight="1"/>
  <cols>
    <col min="1" max="1" width="30.7109375" style="0" customWidth="1"/>
    <col min="2" max="5" width="15.421875" style="0" customWidth="1"/>
    <col min="6" max="6" width="14.421875" style="0" customWidth="1"/>
  </cols>
  <sheetData>
    <row r="1" spans="3:6" ht="12.75" customHeight="1">
      <c r="C1" s="68"/>
      <c r="D1" s="68"/>
      <c r="E1" s="86" t="s">
        <v>206</v>
      </c>
      <c r="F1" s="86"/>
    </row>
    <row r="2" spans="3:6" ht="12.75" customHeight="1">
      <c r="C2" s="68"/>
      <c r="D2" s="86" t="s">
        <v>145</v>
      </c>
      <c r="E2" s="87"/>
      <c r="F2" s="87"/>
    </row>
    <row r="3" spans="1:6" ht="16.5" customHeight="1">
      <c r="A3" s="51"/>
      <c r="B3" s="51"/>
      <c r="C3" s="88" t="s">
        <v>146</v>
      </c>
      <c r="D3" s="87"/>
      <c r="E3" s="87"/>
      <c r="F3" s="87"/>
    </row>
    <row r="4" spans="1:6" ht="15.75" customHeight="1">
      <c r="A4" s="51"/>
      <c r="B4" s="51"/>
      <c r="C4" s="69"/>
      <c r="D4" s="88" t="s">
        <v>228</v>
      </c>
      <c r="E4" s="89"/>
      <c r="F4" s="89"/>
    </row>
    <row r="5" spans="1:6" ht="15.75" customHeight="1">
      <c r="A5" s="51"/>
      <c r="B5" s="51"/>
      <c r="C5" s="51"/>
      <c r="D5" s="56"/>
      <c r="E5" s="57"/>
      <c r="F5" s="57"/>
    </row>
    <row r="6" spans="1:6" ht="39.75" customHeight="1">
      <c r="A6" s="90" t="s">
        <v>207</v>
      </c>
      <c r="B6" s="91"/>
      <c r="C6" s="91"/>
      <c r="D6" s="91"/>
      <c r="E6" s="91"/>
      <c r="F6" s="91"/>
    </row>
    <row r="7" spans="1:6" ht="89.25">
      <c r="A7" s="1" t="s">
        <v>31</v>
      </c>
      <c r="B7" s="12" t="s">
        <v>147</v>
      </c>
      <c r="C7" s="12" t="s">
        <v>209</v>
      </c>
      <c r="D7" s="12" t="s">
        <v>27</v>
      </c>
      <c r="E7" s="12" t="s">
        <v>208</v>
      </c>
      <c r="F7" s="20" t="s">
        <v>107</v>
      </c>
    </row>
    <row r="8" spans="1:6" ht="12.75">
      <c r="A8" s="1" t="s">
        <v>22</v>
      </c>
      <c r="B8" s="1" t="s">
        <v>23</v>
      </c>
      <c r="C8" s="1" t="s">
        <v>24</v>
      </c>
      <c r="D8" s="1" t="s">
        <v>25</v>
      </c>
      <c r="E8" s="1" t="s">
        <v>26</v>
      </c>
      <c r="F8" s="2">
        <v>6</v>
      </c>
    </row>
    <row r="9" spans="1:6" ht="15">
      <c r="A9" s="76" t="s">
        <v>29</v>
      </c>
      <c r="B9" s="77"/>
      <c r="C9" s="77"/>
      <c r="D9" s="77"/>
      <c r="E9" s="77"/>
      <c r="F9" s="78"/>
    </row>
    <row r="10" spans="1:6" ht="38.25">
      <c r="A10" s="4" t="s">
        <v>148</v>
      </c>
      <c r="B10" s="40">
        <v>235616.2</v>
      </c>
      <c r="C10" s="40">
        <v>235616.2</v>
      </c>
      <c r="D10" s="40">
        <f>C10-B10</f>
        <v>0</v>
      </c>
      <c r="E10" s="40">
        <v>150890.1</v>
      </c>
      <c r="F10" s="3">
        <f aca="true" t="shared" si="0" ref="F10:F33">E10/C10*100</f>
        <v>64.0406304829634</v>
      </c>
    </row>
    <row r="11" spans="1:6" ht="38.25">
      <c r="A11" s="4" t="s">
        <v>50</v>
      </c>
      <c r="B11" s="14">
        <v>60509.6</v>
      </c>
      <c r="C11" s="14">
        <v>59930.6</v>
      </c>
      <c r="D11" s="5">
        <f>C11-B11</f>
        <v>-579</v>
      </c>
      <c r="E11" s="5">
        <v>29526.3</v>
      </c>
      <c r="F11" s="3">
        <f t="shared" si="0"/>
        <v>49.267486058874766</v>
      </c>
    </row>
    <row r="12" spans="1:6" ht="12.75">
      <c r="A12" s="15" t="s">
        <v>51</v>
      </c>
      <c r="B12" s="16">
        <v>25835.8</v>
      </c>
      <c r="C12" s="16">
        <v>24231.4</v>
      </c>
      <c r="D12" s="58">
        <f>C12-B12</f>
        <v>-1604.3999999999978</v>
      </c>
      <c r="E12" s="58">
        <v>7234.3</v>
      </c>
      <c r="F12" s="3">
        <f t="shared" si="0"/>
        <v>29.855064090395107</v>
      </c>
    </row>
    <row r="13" spans="1:6" ht="38.25">
      <c r="A13" s="13" t="s">
        <v>149</v>
      </c>
      <c r="B13" s="36">
        <v>279536</v>
      </c>
      <c r="C13" s="36">
        <v>279536</v>
      </c>
      <c r="D13" s="58">
        <f>C13-B13</f>
        <v>0</v>
      </c>
      <c r="E13" s="5">
        <f>9506.4+164355.9</f>
        <v>173862.3</v>
      </c>
      <c r="F13" s="3">
        <f t="shared" si="0"/>
        <v>62.196747467231404</v>
      </c>
    </row>
    <row r="14" spans="1:6" ht="63.75">
      <c r="A14" s="13" t="s">
        <v>53</v>
      </c>
      <c r="B14" s="18">
        <v>73537.2</v>
      </c>
      <c r="C14" s="18">
        <v>73337.3</v>
      </c>
      <c r="D14" s="5">
        <f aca="true" t="shared" si="1" ref="D14:D33">C14-B14</f>
        <v>-199.89999999999418</v>
      </c>
      <c r="E14" s="5">
        <v>38346</v>
      </c>
      <c r="F14" s="3">
        <f t="shared" si="0"/>
        <v>52.287171739346824</v>
      </c>
    </row>
    <row r="15" spans="1:6" ht="38.25">
      <c r="A15" s="13" t="s">
        <v>54</v>
      </c>
      <c r="B15" s="18">
        <v>25811.5</v>
      </c>
      <c r="C15" s="18">
        <v>18925.1</v>
      </c>
      <c r="D15" s="5">
        <f t="shared" si="1"/>
        <v>-6886.4000000000015</v>
      </c>
      <c r="E15" s="5">
        <f>7884.7+1449.7</f>
        <v>9334.4</v>
      </c>
      <c r="F15" s="3">
        <f t="shared" si="0"/>
        <v>49.32285694659473</v>
      </c>
    </row>
    <row r="16" spans="1:6" ht="25.5">
      <c r="A16" s="13" t="s">
        <v>55</v>
      </c>
      <c r="B16" s="18">
        <v>517.1</v>
      </c>
      <c r="C16" s="18">
        <v>575.5</v>
      </c>
      <c r="D16" s="5">
        <f t="shared" si="1"/>
        <v>58.39999999999998</v>
      </c>
      <c r="E16" s="5">
        <v>311.3</v>
      </c>
      <c r="F16" s="3">
        <f t="shared" si="0"/>
        <v>54.09209383145092</v>
      </c>
    </row>
    <row r="17" spans="1:6" ht="53.25" customHeight="1">
      <c r="A17" s="13" t="s">
        <v>150</v>
      </c>
      <c r="B17" s="18">
        <v>52</v>
      </c>
      <c r="C17" s="18">
        <v>52</v>
      </c>
      <c r="D17" s="5">
        <f t="shared" si="1"/>
        <v>0</v>
      </c>
      <c r="E17" s="5">
        <v>52</v>
      </c>
      <c r="F17" s="3">
        <f t="shared" si="0"/>
        <v>100</v>
      </c>
    </row>
    <row r="18" spans="1:6" ht="43.5" customHeight="1">
      <c r="A18" s="13" t="s">
        <v>2</v>
      </c>
      <c r="B18" s="18">
        <v>174.2</v>
      </c>
      <c r="C18" s="18">
        <v>174.2</v>
      </c>
      <c r="D18" s="5">
        <f t="shared" si="1"/>
        <v>0</v>
      </c>
      <c r="E18" s="5">
        <v>74</v>
      </c>
      <c r="F18" s="3">
        <f t="shared" si="0"/>
        <v>42.47990815154994</v>
      </c>
    </row>
    <row r="19" spans="1:6" ht="70.5" customHeight="1">
      <c r="A19" s="13" t="s">
        <v>151</v>
      </c>
      <c r="B19" s="18">
        <v>18799.8</v>
      </c>
      <c r="C19" s="18">
        <v>19349.8</v>
      </c>
      <c r="D19" s="5">
        <f t="shared" si="1"/>
        <v>550</v>
      </c>
      <c r="E19" s="5">
        <v>11889.2</v>
      </c>
      <c r="F19" s="3">
        <f t="shared" si="0"/>
        <v>61.443529132084066</v>
      </c>
    </row>
    <row r="20" spans="1:6" ht="43.5" customHeight="1">
      <c r="A20" s="13" t="s">
        <v>0</v>
      </c>
      <c r="B20" s="18">
        <v>4668.7</v>
      </c>
      <c r="C20" s="18">
        <v>5868.7</v>
      </c>
      <c r="D20" s="5">
        <f t="shared" si="1"/>
        <v>1200</v>
      </c>
      <c r="E20" s="5">
        <v>1738</v>
      </c>
      <c r="F20" s="3">
        <f t="shared" si="0"/>
        <v>29.614735801795973</v>
      </c>
    </row>
    <row r="21" spans="1:6" ht="36" customHeight="1">
      <c r="A21" s="13" t="s">
        <v>56</v>
      </c>
      <c r="B21" s="18">
        <v>904.7</v>
      </c>
      <c r="C21" s="18">
        <v>704.9</v>
      </c>
      <c r="D21" s="5">
        <f t="shared" si="1"/>
        <v>-199.80000000000007</v>
      </c>
      <c r="E21" s="5">
        <v>418.7</v>
      </c>
      <c r="F21" s="3">
        <f t="shared" si="0"/>
        <v>59.3984962406015</v>
      </c>
    </row>
    <row r="22" spans="1:6" ht="56.25" customHeight="1">
      <c r="A22" s="15" t="s">
        <v>52</v>
      </c>
      <c r="B22" s="19">
        <v>183.5</v>
      </c>
      <c r="C22" s="19">
        <v>568.4</v>
      </c>
      <c r="D22" s="6">
        <f t="shared" si="1"/>
        <v>384.9</v>
      </c>
      <c r="E22" s="6">
        <f>193.2+32.4+186+5.7</f>
        <v>417.3</v>
      </c>
      <c r="F22" s="3">
        <f t="shared" si="0"/>
        <v>73.41660802251936</v>
      </c>
    </row>
    <row r="23" spans="1:6" ht="43.5" customHeight="1">
      <c r="A23" s="13" t="s">
        <v>1</v>
      </c>
      <c r="B23" s="18">
        <v>80</v>
      </c>
      <c r="C23" s="18">
        <v>80</v>
      </c>
      <c r="D23" s="5">
        <f t="shared" si="1"/>
        <v>0</v>
      </c>
      <c r="E23" s="5">
        <v>0</v>
      </c>
      <c r="F23" s="3">
        <f t="shared" si="0"/>
        <v>0</v>
      </c>
    </row>
    <row r="24" spans="1:6" ht="56.25" customHeight="1">
      <c r="A24" s="13" t="s">
        <v>57</v>
      </c>
      <c r="B24" s="18">
        <v>5780.2</v>
      </c>
      <c r="C24" s="18">
        <v>5780.2</v>
      </c>
      <c r="D24" s="5">
        <f t="shared" si="1"/>
        <v>0</v>
      </c>
      <c r="E24" s="5">
        <v>2973.4</v>
      </c>
      <c r="F24" s="3">
        <f t="shared" si="0"/>
        <v>51.44112660461576</v>
      </c>
    </row>
    <row r="25" spans="1:6" ht="36" customHeight="1">
      <c r="A25" s="21" t="s">
        <v>59</v>
      </c>
      <c r="B25" s="18">
        <v>9854.4</v>
      </c>
      <c r="C25" s="18">
        <v>9854.4</v>
      </c>
      <c r="D25" s="6">
        <f t="shared" si="1"/>
        <v>0</v>
      </c>
      <c r="E25" s="6">
        <f>4023.8+50+1204.3</f>
        <v>5278.1</v>
      </c>
      <c r="F25" s="3">
        <f t="shared" si="0"/>
        <v>53.5608459165449</v>
      </c>
    </row>
    <row r="26" spans="1:6" ht="29.25" customHeight="1">
      <c r="A26" s="13" t="s">
        <v>58</v>
      </c>
      <c r="B26" s="22">
        <v>847.6</v>
      </c>
      <c r="C26" s="22">
        <v>847.6</v>
      </c>
      <c r="D26" s="6">
        <f t="shared" si="1"/>
        <v>0</v>
      </c>
      <c r="E26" s="6">
        <f>105.9+0</f>
        <v>105.9</v>
      </c>
      <c r="F26" s="3">
        <f t="shared" si="0"/>
        <v>12.494100991033505</v>
      </c>
    </row>
    <row r="27" spans="1:6" ht="42" customHeight="1">
      <c r="A27" s="13" t="s">
        <v>149</v>
      </c>
      <c r="B27" s="18">
        <v>10096.8</v>
      </c>
      <c r="C27" s="18">
        <v>10096.8</v>
      </c>
      <c r="D27" s="5">
        <f t="shared" si="1"/>
        <v>0</v>
      </c>
      <c r="E27" s="5">
        <f>2424.1+3768.8+71.6+154.2</f>
        <v>6418.7</v>
      </c>
      <c r="F27" s="3">
        <f t="shared" si="0"/>
        <v>63.57162665398939</v>
      </c>
    </row>
    <row r="28" spans="1:6" ht="131.25" customHeight="1">
      <c r="A28" s="15" t="s">
        <v>60</v>
      </c>
      <c r="B28" s="22">
        <v>7106.3</v>
      </c>
      <c r="C28" s="22">
        <v>7106.3</v>
      </c>
      <c r="D28" s="6">
        <f t="shared" si="1"/>
        <v>0</v>
      </c>
      <c r="E28" s="6">
        <v>4478.7</v>
      </c>
      <c r="F28" s="3">
        <f t="shared" si="0"/>
        <v>63.02435866766108</v>
      </c>
    </row>
    <row r="29" spans="1:6" ht="45" customHeight="1">
      <c r="A29" s="13" t="s">
        <v>149</v>
      </c>
      <c r="B29" s="22">
        <v>35113.8</v>
      </c>
      <c r="C29" s="22">
        <v>35113.8</v>
      </c>
      <c r="D29" s="6">
        <f t="shared" si="1"/>
        <v>0</v>
      </c>
      <c r="E29" s="6">
        <f>180.3+11553.6+4992.6</f>
        <v>16726.5</v>
      </c>
      <c r="F29" s="3">
        <f t="shared" si="0"/>
        <v>47.63511781692667</v>
      </c>
    </row>
    <row r="30" spans="1:6" ht="47.25" customHeight="1">
      <c r="A30" s="13" t="s">
        <v>61</v>
      </c>
      <c r="B30" s="18">
        <v>9444.4</v>
      </c>
      <c r="C30" s="18">
        <v>9444.4</v>
      </c>
      <c r="D30" s="6">
        <f t="shared" si="1"/>
        <v>0</v>
      </c>
      <c r="E30" s="6">
        <v>4590.8</v>
      </c>
      <c r="F30" s="3">
        <f t="shared" si="0"/>
        <v>48.6086993350557</v>
      </c>
    </row>
    <row r="31" spans="1:6" ht="86.25" customHeight="1">
      <c r="A31" s="13" t="s">
        <v>154</v>
      </c>
      <c r="B31" s="18">
        <f>3500+10500</f>
        <v>14000</v>
      </c>
      <c r="C31" s="18">
        <v>21847.7</v>
      </c>
      <c r="D31" s="6">
        <f t="shared" si="1"/>
        <v>7847.700000000001</v>
      </c>
      <c r="E31" s="6">
        <f>262.6+0</f>
        <v>262.6</v>
      </c>
      <c r="F31" s="3">
        <f t="shared" si="0"/>
        <v>1.2019571854245528</v>
      </c>
    </row>
    <row r="32" spans="1:6" ht="90.75" customHeight="1">
      <c r="A32" s="13" t="s">
        <v>152</v>
      </c>
      <c r="B32" s="18">
        <v>0</v>
      </c>
      <c r="C32" s="59">
        <v>290.8</v>
      </c>
      <c r="D32" s="6">
        <f t="shared" si="1"/>
        <v>290.8</v>
      </c>
      <c r="E32" s="6">
        <v>0</v>
      </c>
      <c r="F32" s="3">
        <f t="shared" si="0"/>
        <v>0</v>
      </c>
    </row>
    <row r="33" spans="1:6" ht="66.75" customHeight="1">
      <c r="A33" s="13" t="s">
        <v>153</v>
      </c>
      <c r="B33" s="18">
        <v>0</v>
      </c>
      <c r="C33" s="59">
        <v>2871.9</v>
      </c>
      <c r="D33" s="6">
        <f t="shared" si="1"/>
        <v>2871.9</v>
      </c>
      <c r="E33" s="6">
        <v>0</v>
      </c>
      <c r="F33" s="3">
        <f t="shared" si="0"/>
        <v>0</v>
      </c>
    </row>
    <row r="34" spans="1:6" ht="15.75">
      <c r="A34" s="8" t="s">
        <v>62</v>
      </c>
      <c r="B34" s="11">
        <f>SUM(B10:B33)</f>
        <v>818469.7999999999</v>
      </c>
      <c r="C34" s="11">
        <f>SUM(C10:C33)</f>
        <v>822204.0000000001</v>
      </c>
      <c r="D34" s="7">
        <f>C34-B34</f>
        <v>3734.2000000001863</v>
      </c>
      <c r="E34" s="11">
        <f>SUM(E10:E33)</f>
        <v>464928.60000000003</v>
      </c>
      <c r="F34" s="9">
        <f>E34/C34*100</f>
        <v>56.54662346570923</v>
      </c>
    </row>
    <row r="35" spans="1:6" ht="15">
      <c r="A35" s="76" t="s">
        <v>30</v>
      </c>
      <c r="B35" s="92"/>
      <c r="C35" s="92"/>
      <c r="D35" s="92"/>
      <c r="E35" s="92"/>
      <c r="F35" s="93"/>
    </row>
    <row r="36" spans="1:6" ht="38.25">
      <c r="A36" s="13" t="s">
        <v>61</v>
      </c>
      <c r="B36" s="24">
        <v>4677.5</v>
      </c>
      <c r="C36" s="24">
        <v>4712.8</v>
      </c>
      <c r="D36" s="5">
        <f aca="true" t="shared" si="2" ref="D36:D48">C36-B36</f>
        <v>35.30000000000018</v>
      </c>
      <c r="E36" s="5">
        <v>2274.8</v>
      </c>
      <c r="F36" s="3">
        <f aca="true" t="shared" si="3" ref="F36:F45">E36/C36*100</f>
        <v>48.26854523849941</v>
      </c>
    </row>
    <row r="37" spans="1:6" ht="51">
      <c r="A37" s="13" t="s">
        <v>52</v>
      </c>
      <c r="B37" s="24">
        <v>77.7</v>
      </c>
      <c r="C37" s="24">
        <v>77.7</v>
      </c>
      <c r="D37" s="5">
        <f t="shared" si="2"/>
        <v>0</v>
      </c>
      <c r="E37" s="5">
        <v>41.3</v>
      </c>
      <c r="F37" s="3">
        <f t="shared" si="3"/>
        <v>53.15315315315314</v>
      </c>
    </row>
    <row r="38" spans="1:6" ht="25.5">
      <c r="A38" s="13" t="s">
        <v>63</v>
      </c>
      <c r="B38" s="24">
        <v>6765.7</v>
      </c>
      <c r="C38" s="24">
        <v>6765.7</v>
      </c>
      <c r="D38" s="5">
        <f t="shared" si="2"/>
        <v>0</v>
      </c>
      <c r="E38" s="5">
        <v>3903.8</v>
      </c>
      <c r="F38" s="3">
        <f t="shared" si="3"/>
        <v>57.69986845411413</v>
      </c>
    </row>
    <row r="39" spans="1:6" ht="38.25">
      <c r="A39" s="13" t="s">
        <v>3</v>
      </c>
      <c r="B39" s="24">
        <v>372.5</v>
      </c>
      <c r="C39" s="24">
        <v>372.5</v>
      </c>
      <c r="D39" s="5">
        <f t="shared" si="2"/>
        <v>0</v>
      </c>
      <c r="E39" s="5">
        <v>245</v>
      </c>
      <c r="F39" s="3">
        <f t="shared" si="3"/>
        <v>65.77181208053692</v>
      </c>
    </row>
    <row r="40" spans="1:6" ht="63.75">
      <c r="A40" s="13" t="s">
        <v>4</v>
      </c>
      <c r="B40" s="24">
        <v>50</v>
      </c>
      <c r="C40" s="24">
        <v>50</v>
      </c>
      <c r="D40" s="5">
        <f t="shared" si="2"/>
        <v>0</v>
      </c>
      <c r="E40" s="5">
        <v>50</v>
      </c>
      <c r="F40" s="3">
        <f t="shared" si="3"/>
        <v>100</v>
      </c>
    </row>
    <row r="41" spans="1:6" ht="25.5">
      <c r="A41" s="72" t="s">
        <v>5</v>
      </c>
      <c r="B41" s="5">
        <v>150</v>
      </c>
      <c r="C41" s="5">
        <v>180</v>
      </c>
      <c r="D41" s="5">
        <f t="shared" si="2"/>
        <v>30</v>
      </c>
      <c r="E41" s="5">
        <v>100</v>
      </c>
      <c r="F41" s="3">
        <f t="shared" si="3"/>
        <v>55.55555555555556</v>
      </c>
    </row>
    <row r="42" spans="1:6" ht="65.25" customHeight="1">
      <c r="A42" s="23" t="s">
        <v>6</v>
      </c>
      <c r="B42" s="24">
        <v>50</v>
      </c>
      <c r="C42" s="24">
        <v>50</v>
      </c>
      <c r="D42" s="5">
        <f t="shared" si="2"/>
        <v>0</v>
      </c>
      <c r="E42" s="5">
        <v>31.9</v>
      </c>
      <c r="F42" s="3">
        <f t="shared" si="3"/>
        <v>63.800000000000004</v>
      </c>
    </row>
    <row r="43" spans="1:6" ht="55.5" customHeight="1">
      <c r="A43" s="23" t="s">
        <v>52</v>
      </c>
      <c r="B43" s="24">
        <v>0</v>
      </c>
      <c r="C43" s="24">
        <v>483.4</v>
      </c>
      <c r="D43" s="5">
        <f t="shared" si="2"/>
        <v>483.4</v>
      </c>
      <c r="E43" s="5">
        <v>111.1</v>
      </c>
      <c r="F43" s="3">
        <f t="shared" si="3"/>
        <v>22.98303682250724</v>
      </c>
    </row>
    <row r="44" spans="1:6" ht="70.5" customHeight="1">
      <c r="A44" s="23" t="s">
        <v>151</v>
      </c>
      <c r="B44" s="24">
        <v>31567.8</v>
      </c>
      <c r="C44" s="24">
        <v>31567.8</v>
      </c>
      <c r="D44" s="5">
        <f t="shared" si="2"/>
        <v>0</v>
      </c>
      <c r="E44" s="5">
        <v>18287.9</v>
      </c>
      <c r="F44" s="3">
        <f t="shared" si="3"/>
        <v>57.932133376415216</v>
      </c>
    </row>
    <row r="45" spans="1:6" ht="30.75" customHeight="1">
      <c r="A45" s="23" t="s">
        <v>56</v>
      </c>
      <c r="B45" s="24">
        <v>325.4</v>
      </c>
      <c r="C45" s="24">
        <v>325.4</v>
      </c>
      <c r="D45" s="5">
        <f t="shared" si="2"/>
        <v>0</v>
      </c>
      <c r="E45" s="5">
        <v>146.3</v>
      </c>
      <c r="F45" s="3">
        <f t="shared" si="3"/>
        <v>44.960049170252006</v>
      </c>
    </row>
    <row r="46" spans="1:6" ht="89.25">
      <c r="A46" s="23" t="s">
        <v>155</v>
      </c>
      <c r="B46" s="24">
        <v>411.4</v>
      </c>
      <c r="C46" s="24">
        <v>0</v>
      </c>
      <c r="D46" s="5">
        <f t="shared" si="2"/>
        <v>-411.4</v>
      </c>
      <c r="E46" s="5">
        <v>0</v>
      </c>
      <c r="F46" s="3">
        <v>0</v>
      </c>
    </row>
    <row r="47" spans="1:6" ht="127.5">
      <c r="A47" s="43" t="s">
        <v>60</v>
      </c>
      <c r="B47" s="74">
        <v>0</v>
      </c>
      <c r="C47" s="74">
        <v>0</v>
      </c>
      <c r="D47" s="6">
        <f t="shared" si="2"/>
        <v>0</v>
      </c>
      <c r="E47" s="6">
        <v>145.4</v>
      </c>
      <c r="F47" s="75">
        <v>0</v>
      </c>
    </row>
    <row r="48" spans="1:6" ht="15.75">
      <c r="A48" s="8" t="s">
        <v>32</v>
      </c>
      <c r="B48" s="7">
        <f>SUM(B36:B47)</f>
        <v>44448</v>
      </c>
      <c r="C48" s="7">
        <f>SUM(C36:C47)</f>
        <v>44585.3</v>
      </c>
      <c r="D48" s="7">
        <f t="shared" si="2"/>
        <v>137.3000000000029</v>
      </c>
      <c r="E48" s="7">
        <f>SUM(E36:E47)</f>
        <v>25337.500000000004</v>
      </c>
      <c r="F48" s="9">
        <f>E48/C48*100</f>
        <v>56.82926883972969</v>
      </c>
    </row>
    <row r="49" spans="1:6" ht="12.75">
      <c r="A49" s="76" t="s">
        <v>33</v>
      </c>
      <c r="B49" s="79"/>
      <c r="C49" s="79"/>
      <c r="D49" s="79"/>
      <c r="E49" s="79"/>
      <c r="F49" s="80"/>
    </row>
    <row r="50" spans="1:6" ht="51">
      <c r="A50" s="4" t="s">
        <v>52</v>
      </c>
      <c r="B50" s="40">
        <v>2352.2</v>
      </c>
      <c r="C50" s="40">
        <v>2751.2</v>
      </c>
      <c r="D50" s="5">
        <f aca="true" t="shared" si="4" ref="D50:D58">C50-B50</f>
        <v>399</v>
      </c>
      <c r="E50" s="44">
        <f>769.2+481.1</f>
        <v>1250.3000000000002</v>
      </c>
      <c r="F50" s="40">
        <f aca="true" t="shared" si="5" ref="F50:F58">E50/C50*100</f>
        <v>45.445623727827865</v>
      </c>
    </row>
    <row r="51" spans="1:6" ht="63.75">
      <c r="A51" s="4" t="s">
        <v>156</v>
      </c>
      <c r="B51" s="40">
        <v>15577.4</v>
      </c>
      <c r="C51" s="40">
        <v>15711.5</v>
      </c>
      <c r="D51" s="5">
        <f t="shared" si="4"/>
        <v>134.10000000000036</v>
      </c>
      <c r="E51" s="44">
        <f>5694.1+1072</f>
        <v>6766.1</v>
      </c>
      <c r="F51" s="40">
        <f t="shared" si="5"/>
        <v>43.06463418515101</v>
      </c>
    </row>
    <row r="52" spans="1:6" ht="76.5">
      <c r="A52" s="4" t="s">
        <v>157</v>
      </c>
      <c r="B52" s="40">
        <v>13721.7</v>
      </c>
      <c r="C52" s="40">
        <v>13755.5</v>
      </c>
      <c r="D52" s="5">
        <f t="shared" si="4"/>
        <v>33.79999999999927</v>
      </c>
      <c r="E52" s="44">
        <f>4005.2+2085.9</f>
        <v>6091.1</v>
      </c>
      <c r="F52" s="40">
        <f t="shared" si="5"/>
        <v>44.28119661226419</v>
      </c>
    </row>
    <row r="53" spans="1:6" ht="89.25">
      <c r="A53" s="13" t="s">
        <v>138</v>
      </c>
      <c r="B53" s="24">
        <v>75</v>
      </c>
      <c r="C53" s="24">
        <v>39.7</v>
      </c>
      <c r="D53" s="5">
        <f t="shared" si="4"/>
        <v>-35.3</v>
      </c>
      <c r="E53" s="5">
        <v>0</v>
      </c>
      <c r="F53" s="40">
        <f t="shared" si="5"/>
        <v>0</v>
      </c>
    </row>
    <row r="54" spans="1:6" ht="102">
      <c r="A54" s="23" t="s">
        <v>64</v>
      </c>
      <c r="B54" s="24">
        <v>593</v>
      </c>
      <c r="C54" s="24">
        <v>593</v>
      </c>
      <c r="D54" s="5">
        <f t="shared" si="4"/>
        <v>0</v>
      </c>
      <c r="E54" s="5">
        <v>315</v>
      </c>
      <c r="F54" s="40">
        <f t="shared" si="5"/>
        <v>53.119730185497474</v>
      </c>
    </row>
    <row r="55" spans="1:6" ht="102">
      <c r="A55" s="28" t="s">
        <v>65</v>
      </c>
      <c r="B55" s="31">
        <v>100</v>
      </c>
      <c r="C55" s="31">
        <v>100</v>
      </c>
      <c r="D55" s="5">
        <f t="shared" si="4"/>
        <v>0</v>
      </c>
      <c r="E55" s="5">
        <v>35.4</v>
      </c>
      <c r="F55" s="40">
        <f t="shared" si="5"/>
        <v>35.4</v>
      </c>
    </row>
    <row r="56" spans="1:6" ht="127.5">
      <c r="A56" s="13" t="s">
        <v>109</v>
      </c>
      <c r="B56" s="24">
        <v>195.6</v>
      </c>
      <c r="C56" s="24">
        <v>195.6</v>
      </c>
      <c r="D56" s="5">
        <f t="shared" si="4"/>
        <v>0</v>
      </c>
      <c r="E56" s="5">
        <v>99.3</v>
      </c>
      <c r="F56" s="40">
        <f t="shared" si="5"/>
        <v>50.76687116564417</v>
      </c>
    </row>
    <row r="57" spans="1:6" ht="51">
      <c r="A57" s="13" t="s">
        <v>158</v>
      </c>
      <c r="B57" s="24">
        <v>1119.8</v>
      </c>
      <c r="C57" s="24">
        <v>1119.8</v>
      </c>
      <c r="D57" s="5">
        <f t="shared" si="4"/>
        <v>0</v>
      </c>
      <c r="E57" s="5">
        <v>0</v>
      </c>
      <c r="F57" s="40">
        <f t="shared" si="5"/>
        <v>0</v>
      </c>
    </row>
    <row r="58" spans="1:6" ht="15.75">
      <c r="A58" s="29" t="s">
        <v>34</v>
      </c>
      <c r="B58" s="30">
        <f>SUM(B50:B57)</f>
        <v>33734.7</v>
      </c>
      <c r="C58" s="30">
        <f>SUM(C50:C57)</f>
        <v>34266.3</v>
      </c>
      <c r="D58" s="7">
        <f t="shared" si="4"/>
        <v>531.6000000000058</v>
      </c>
      <c r="E58" s="30">
        <f>SUM(E50:E57)</f>
        <v>14557.199999999999</v>
      </c>
      <c r="F58" s="9">
        <f t="shared" si="5"/>
        <v>42.48255574719184</v>
      </c>
    </row>
    <row r="59" spans="1:6" ht="12.75">
      <c r="A59" s="76" t="s">
        <v>35</v>
      </c>
      <c r="B59" s="79"/>
      <c r="C59" s="79"/>
      <c r="D59" s="79"/>
      <c r="E59" s="79"/>
      <c r="F59" s="80"/>
    </row>
    <row r="60" spans="1:6" ht="51">
      <c r="A60" s="13" t="s">
        <v>8</v>
      </c>
      <c r="B60" s="24">
        <v>300</v>
      </c>
      <c r="C60" s="24">
        <v>300</v>
      </c>
      <c r="D60" s="5">
        <f aca="true" t="shared" si="6" ref="D60:D66">C60-B60</f>
        <v>0</v>
      </c>
      <c r="E60" s="5">
        <v>82</v>
      </c>
      <c r="F60" s="3">
        <f>E60/C60*100</f>
        <v>27.333333333333332</v>
      </c>
    </row>
    <row r="61" spans="1:6" ht="38.25">
      <c r="A61" s="13" t="s">
        <v>9</v>
      </c>
      <c r="B61" s="24">
        <v>92</v>
      </c>
      <c r="C61" s="24">
        <v>92</v>
      </c>
      <c r="D61" s="5">
        <f t="shared" si="6"/>
        <v>0</v>
      </c>
      <c r="E61" s="5">
        <v>92</v>
      </c>
      <c r="F61" s="3">
        <f aca="true" t="shared" si="7" ref="F61:F66">E61/C61*100</f>
        <v>100</v>
      </c>
    </row>
    <row r="62" spans="1:6" ht="51">
      <c r="A62" s="13" t="s">
        <v>10</v>
      </c>
      <c r="B62" s="24">
        <v>40</v>
      </c>
      <c r="C62" s="24">
        <v>40</v>
      </c>
      <c r="D62" s="5">
        <f t="shared" si="6"/>
        <v>0</v>
      </c>
      <c r="E62" s="5">
        <v>0</v>
      </c>
      <c r="F62" s="3">
        <f t="shared" si="7"/>
        <v>0</v>
      </c>
    </row>
    <row r="63" spans="1:6" ht="51">
      <c r="A63" s="23" t="s">
        <v>11</v>
      </c>
      <c r="B63" s="24">
        <v>80</v>
      </c>
      <c r="C63" s="24">
        <v>80</v>
      </c>
      <c r="D63" s="5">
        <f t="shared" si="6"/>
        <v>0</v>
      </c>
      <c r="E63" s="5">
        <v>0</v>
      </c>
      <c r="F63" s="3">
        <f t="shared" si="7"/>
        <v>0</v>
      </c>
    </row>
    <row r="64" spans="1:6" ht="89.25">
      <c r="A64" s="23" t="s">
        <v>12</v>
      </c>
      <c r="B64" s="24">
        <v>30</v>
      </c>
      <c r="C64" s="24">
        <v>30</v>
      </c>
      <c r="D64" s="5">
        <f t="shared" si="6"/>
        <v>0</v>
      </c>
      <c r="E64" s="5">
        <v>0</v>
      </c>
      <c r="F64" s="3">
        <f t="shared" si="7"/>
        <v>0</v>
      </c>
    </row>
    <row r="65" spans="1:6" ht="25.5">
      <c r="A65" s="32" t="s">
        <v>139</v>
      </c>
      <c r="B65" s="55">
        <v>0</v>
      </c>
      <c r="C65" s="55">
        <v>6953.4</v>
      </c>
      <c r="D65" s="5">
        <f t="shared" si="6"/>
        <v>6953.4</v>
      </c>
      <c r="E65" s="52">
        <v>97.6</v>
      </c>
      <c r="F65" s="3">
        <f t="shared" si="7"/>
        <v>1.40362987890816</v>
      </c>
    </row>
    <row r="66" spans="1:6" ht="102">
      <c r="A66" s="32" t="s">
        <v>210</v>
      </c>
      <c r="B66" s="55">
        <v>0</v>
      </c>
      <c r="C66" s="55">
        <v>4642.8</v>
      </c>
      <c r="D66" s="5">
        <f t="shared" si="6"/>
        <v>4642.8</v>
      </c>
      <c r="E66" s="52">
        <v>0</v>
      </c>
      <c r="F66" s="3">
        <f t="shared" si="7"/>
        <v>0</v>
      </c>
    </row>
    <row r="67" spans="1:6" ht="15.75">
      <c r="A67" s="29" t="s">
        <v>36</v>
      </c>
      <c r="B67" s="30">
        <f>SUM(B60:B66)</f>
        <v>542</v>
      </c>
      <c r="C67" s="30">
        <f>SUM(C60:C66)</f>
        <v>12138.2</v>
      </c>
      <c r="D67" s="7">
        <f aca="true" t="shared" si="8" ref="D67:D126">C67-B67</f>
        <v>11596.2</v>
      </c>
      <c r="E67" s="30">
        <f>SUM(E60:E66)</f>
        <v>271.6</v>
      </c>
      <c r="F67" s="9">
        <f aca="true" t="shared" si="9" ref="F67:F78">E67/C67*100</f>
        <v>2.2375640539783492</v>
      </c>
    </row>
    <row r="68" spans="1:6" ht="34.5" customHeight="1">
      <c r="A68" s="84" t="s">
        <v>37</v>
      </c>
      <c r="B68" s="85"/>
      <c r="C68" s="79"/>
      <c r="D68" s="79"/>
      <c r="E68" s="79"/>
      <c r="F68" s="80"/>
    </row>
    <row r="69" spans="1:6" ht="63.75">
      <c r="A69" s="23" t="s">
        <v>159</v>
      </c>
      <c r="B69" s="36">
        <v>40</v>
      </c>
      <c r="C69" s="36">
        <v>40</v>
      </c>
      <c r="D69" s="5">
        <f t="shared" si="8"/>
        <v>0</v>
      </c>
      <c r="E69" s="5">
        <v>9.1</v>
      </c>
      <c r="F69" s="3">
        <f t="shared" si="9"/>
        <v>22.749999999999996</v>
      </c>
    </row>
    <row r="70" spans="1:6" ht="76.5">
      <c r="A70" s="23" t="s">
        <v>160</v>
      </c>
      <c r="B70" s="36">
        <v>3.5</v>
      </c>
      <c r="C70" s="36">
        <v>3.5</v>
      </c>
      <c r="D70" s="5">
        <f t="shared" si="8"/>
        <v>0</v>
      </c>
      <c r="E70" s="5">
        <v>0.7</v>
      </c>
      <c r="F70" s="3">
        <f t="shared" si="9"/>
        <v>20</v>
      </c>
    </row>
    <row r="71" spans="1:6" ht="51">
      <c r="A71" s="23" t="s">
        <v>161</v>
      </c>
      <c r="B71" s="36">
        <v>226.4</v>
      </c>
      <c r="C71" s="36">
        <v>226.4</v>
      </c>
      <c r="D71" s="5">
        <f t="shared" si="8"/>
        <v>0</v>
      </c>
      <c r="E71" s="5">
        <v>45.5</v>
      </c>
      <c r="F71" s="3">
        <f t="shared" si="9"/>
        <v>20.097173144876322</v>
      </c>
    </row>
    <row r="72" spans="1:6" ht="51">
      <c r="A72" s="23" t="s">
        <v>66</v>
      </c>
      <c r="B72" s="36">
        <v>531.5</v>
      </c>
      <c r="C72" s="36">
        <v>531.5</v>
      </c>
      <c r="D72" s="5">
        <f t="shared" si="8"/>
        <v>0</v>
      </c>
      <c r="E72" s="5">
        <v>199.2</v>
      </c>
      <c r="F72" s="3">
        <f t="shared" si="9"/>
        <v>37.47883349012229</v>
      </c>
    </row>
    <row r="73" spans="1:6" ht="76.5">
      <c r="A73" s="33" t="s">
        <v>162</v>
      </c>
      <c r="B73" s="34">
        <v>1000</v>
      </c>
      <c r="C73" s="34">
        <v>450</v>
      </c>
      <c r="D73" s="5">
        <f t="shared" si="8"/>
        <v>-550</v>
      </c>
      <c r="E73" s="5">
        <v>0</v>
      </c>
      <c r="F73" s="3">
        <f t="shared" si="9"/>
        <v>0</v>
      </c>
    </row>
    <row r="74" spans="1:6" ht="102">
      <c r="A74" s="47" t="s">
        <v>211</v>
      </c>
      <c r="B74" s="48">
        <v>0</v>
      </c>
      <c r="C74" s="48">
        <v>75.6</v>
      </c>
      <c r="D74" s="5">
        <f t="shared" si="8"/>
        <v>75.6</v>
      </c>
      <c r="E74" s="5">
        <v>0</v>
      </c>
      <c r="F74" s="3">
        <f t="shared" si="9"/>
        <v>0</v>
      </c>
    </row>
    <row r="75" spans="1:6" ht="62.25" customHeight="1">
      <c r="A75" s="32" t="s">
        <v>67</v>
      </c>
      <c r="B75" s="38">
        <v>20</v>
      </c>
      <c r="C75" s="38">
        <v>20</v>
      </c>
      <c r="D75" s="5">
        <f t="shared" si="8"/>
        <v>0</v>
      </c>
      <c r="E75" s="5">
        <v>0</v>
      </c>
      <c r="F75" s="3">
        <f t="shared" si="9"/>
        <v>0</v>
      </c>
    </row>
    <row r="76" spans="1:6" ht="84.75" customHeight="1">
      <c r="A76" s="13" t="s">
        <v>154</v>
      </c>
      <c r="B76" s="34">
        <v>1133.7</v>
      </c>
      <c r="C76" s="34">
        <v>0</v>
      </c>
      <c r="D76" s="5">
        <f t="shared" si="8"/>
        <v>-1133.7</v>
      </c>
      <c r="E76" s="5">
        <v>0</v>
      </c>
      <c r="F76" s="3">
        <v>0</v>
      </c>
    </row>
    <row r="77" spans="1:6" ht="140.25">
      <c r="A77" s="47" t="s">
        <v>212</v>
      </c>
      <c r="B77" s="48">
        <v>0</v>
      </c>
      <c r="C77" s="48">
        <v>31.4</v>
      </c>
      <c r="D77" s="5">
        <f t="shared" si="8"/>
        <v>31.4</v>
      </c>
      <c r="E77" s="52">
        <v>0</v>
      </c>
      <c r="F77" s="3">
        <f t="shared" si="9"/>
        <v>0</v>
      </c>
    </row>
    <row r="78" spans="1:6" ht="15.75">
      <c r="A78" s="39" t="s">
        <v>38</v>
      </c>
      <c r="B78" s="30">
        <f>SUM(B69:B77)</f>
        <v>2955.1000000000004</v>
      </c>
      <c r="C78" s="30">
        <f>SUM(C69:C77)</f>
        <v>1378.4</v>
      </c>
      <c r="D78" s="7">
        <f t="shared" si="8"/>
        <v>-1576.7000000000003</v>
      </c>
      <c r="E78" s="30">
        <f>SUM(E69:E77)</f>
        <v>254.5</v>
      </c>
      <c r="F78" s="9">
        <f t="shared" si="9"/>
        <v>18.46343586767266</v>
      </c>
    </row>
    <row r="79" spans="1:6" ht="18" customHeight="1">
      <c r="A79" s="94" t="s">
        <v>177</v>
      </c>
      <c r="B79" s="79"/>
      <c r="C79" s="79"/>
      <c r="D79" s="79"/>
      <c r="E79" s="79"/>
      <c r="F79" s="80"/>
    </row>
    <row r="80" spans="1:6" ht="37.5" customHeight="1">
      <c r="A80" s="13" t="s">
        <v>73</v>
      </c>
      <c r="B80" s="36">
        <v>9157.3</v>
      </c>
      <c r="C80" s="36">
        <v>9488.2</v>
      </c>
      <c r="D80" s="5">
        <f t="shared" si="8"/>
        <v>330.90000000000146</v>
      </c>
      <c r="E80" s="5">
        <v>4300.6</v>
      </c>
      <c r="F80" s="3">
        <f aca="true" t="shared" si="10" ref="F80:F142">E80/C80*100</f>
        <v>45.32577306549187</v>
      </c>
    </row>
    <row r="81" spans="1:6" ht="54" customHeight="1">
      <c r="A81" s="13" t="s">
        <v>205</v>
      </c>
      <c r="B81" s="36">
        <v>0</v>
      </c>
      <c r="C81" s="36">
        <v>350</v>
      </c>
      <c r="D81" s="5">
        <f t="shared" si="8"/>
        <v>350</v>
      </c>
      <c r="E81" s="5">
        <v>350</v>
      </c>
      <c r="F81" s="3">
        <f t="shared" si="10"/>
        <v>100</v>
      </c>
    </row>
    <row r="82" spans="1:6" ht="84.75" customHeight="1">
      <c r="A82" s="13" t="s">
        <v>213</v>
      </c>
      <c r="B82" s="36">
        <v>0</v>
      </c>
      <c r="C82" s="36">
        <v>73.3</v>
      </c>
      <c r="D82" s="5">
        <f t="shared" si="8"/>
        <v>73.3</v>
      </c>
      <c r="E82" s="5">
        <v>9.8</v>
      </c>
      <c r="F82" s="3">
        <f t="shared" si="10"/>
        <v>13.369713506139155</v>
      </c>
    </row>
    <row r="83" spans="1:6" ht="38.25">
      <c r="A83" s="33" t="s">
        <v>111</v>
      </c>
      <c r="B83" s="34">
        <v>4582.5</v>
      </c>
      <c r="C83" s="34">
        <v>6169.2</v>
      </c>
      <c r="D83" s="5">
        <f t="shared" si="8"/>
        <v>1586.6999999999998</v>
      </c>
      <c r="E83" s="5">
        <v>4020.1</v>
      </c>
      <c r="F83" s="3">
        <f t="shared" si="10"/>
        <v>65.16404071840758</v>
      </c>
    </row>
    <row r="84" spans="1:6" ht="25.5">
      <c r="A84" s="47" t="s">
        <v>214</v>
      </c>
      <c r="B84" s="48">
        <v>0</v>
      </c>
      <c r="C84" s="48">
        <v>1700.6</v>
      </c>
      <c r="D84" s="5">
        <f t="shared" si="8"/>
        <v>1700.6</v>
      </c>
      <c r="E84" s="5">
        <v>0</v>
      </c>
      <c r="F84" s="3">
        <f t="shared" si="10"/>
        <v>0</v>
      </c>
    </row>
    <row r="85" spans="1:6" ht="51">
      <c r="A85" s="26" t="s">
        <v>112</v>
      </c>
      <c r="B85" s="41">
        <v>1000</v>
      </c>
      <c r="C85" s="41">
        <v>130.8</v>
      </c>
      <c r="D85" s="5">
        <f t="shared" si="8"/>
        <v>-869.2</v>
      </c>
      <c r="E85" s="5">
        <v>0</v>
      </c>
      <c r="F85" s="3">
        <f t="shared" si="10"/>
        <v>0</v>
      </c>
    </row>
    <row r="86" spans="1:6" ht="63.75">
      <c r="A86" s="25" t="s">
        <v>215</v>
      </c>
      <c r="B86" s="40">
        <v>0</v>
      </c>
      <c r="C86" s="40">
        <v>64</v>
      </c>
      <c r="D86" s="5">
        <f t="shared" si="8"/>
        <v>64</v>
      </c>
      <c r="E86" s="5">
        <v>6</v>
      </c>
      <c r="F86" s="3">
        <f t="shared" si="10"/>
        <v>9.375</v>
      </c>
    </row>
    <row r="87" spans="1:6" ht="63.75">
      <c r="A87" s="26" t="s">
        <v>216</v>
      </c>
      <c r="B87" s="41">
        <v>0</v>
      </c>
      <c r="C87" s="41">
        <v>60</v>
      </c>
      <c r="D87" s="5">
        <f t="shared" si="8"/>
        <v>60</v>
      </c>
      <c r="E87" s="5">
        <v>6</v>
      </c>
      <c r="F87" s="3">
        <f t="shared" si="10"/>
        <v>10</v>
      </c>
    </row>
    <row r="88" spans="1:6" ht="51">
      <c r="A88" s="26" t="s">
        <v>184</v>
      </c>
      <c r="B88" s="41">
        <v>0</v>
      </c>
      <c r="C88" s="41">
        <v>29.2</v>
      </c>
      <c r="D88" s="5">
        <f t="shared" si="8"/>
        <v>29.2</v>
      </c>
      <c r="E88" s="6">
        <v>29.2</v>
      </c>
      <c r="F88" s="3">
        <f t="shared" si="10"/>
        <v>100</v>
      </c>
    </row>
    <row r="89" spans="1:6" ht="38.25">
      <c r="A89" s="26" t="s">
        <v>217</v>
      </c>
      <c r="B89" s="41">
        <v>0</v>
      </c>
      <c r="C89" s="41">
        <v>600</v>
      </c>
      <c r="D89" s="5">
        <f t="shared" si="8"/>
        <v>600</v>
      </c>
      <c r="E89" s="6">
        <v>0</v>
      </c>
      <c r="F89" s="3">
        <f t="shared" si="10"/>
        <v>0</v>
      </c>
    </row>
    <row r="90" spans="1:6" ht="140.25">
      <c r="A90" s="13" t="s">
        <v>218</v>
      </c>
      <c r="B90" s="41">
        <v>0</v>
      </c>
      <c r="C90" s="41">
        <v>1291.2</v>
      </c>
      <c r="D90" s="5">
        <f t="shared" si="8"/>
        <v>1291.2</v>
      </c>
      <c r="E90" s="6">
        <v>0</v>
      </c>
      <c r="F90" s="3">
        <f t="shared" si="10"/>
        <v>0</v>
      </c>
    </row>
    <row r="91" spans="1:6" ht="63.75">
      <c r="A91" s="13" t="s">
        <v>69</v>
      </c>
      <c r="B91" s="36">
        <v>32106.9</v>
      </c>
      <c r="C91" s="36">
        <v>30142.3</v>
      </c>
      <c r="D91" s="5">
        <f t="shared" si="8"/>
        <v>-1964.6000000000022</v>
      </c>
      <c r="E91" s="5">
        <v>16108.5</v>
      </c>
      <c r="F91" s="3">
        <f t="shared" si="10"/>
        <v>53.44150910846219</v>
      </c>
    </row>
    <row r="92" spans="1:6" ht="63.75">
      <c r="A92" s="13" t="s">
        <v>70</v>
      </c>
      <c r="B92" s="36">
        <v>2000</v>
      </c>
      <c r="C92" s="36">
        <v>4148.2</v>
      </c>
      <c r="D92" s="5">
        <f t="shared" si="8"/>
        <v>2148.2</v>
      </c>
      <c r="E92" s="5">
        <v>114.7</v>
      </c>
      <c r="F92" s="3">
        <f t="shared" si="10"/>
        <v>2.765054722530254</v>
      </c>
    </row>
    <row r="93" spans="1:6" ht="76.5">
      <c r="A93" s="21" t="s">
        <v>183</v>
      </c>
      <c r="B93" s="36">
        <v>4576.9</v>
      </c>
      <c r="C93" s="36">
        <v>72572</v>
      </c>
      <c r="D93" s="6">
        <f t="shared" si="8"/>
        <v>67995.1</v>
      </c>
      <c r="E93" s="6">
        <v>72559.9</v>
      </c>
      <c r="F93" s="3">
        <f t="shared" si="10"/>
        <v>99.98332690293776</v>
      </c>
    </row>
    <row r="94" spans="1:6" ht="51">
      <c r="A94" s="47" t="s">
        <v>178</v>
      </c>
      <c r="B94" s="48">
        <v>1156.8</v>
      </c>
      <c r="C94" s="48">
        <v>1156.8</v>
      </c>
      <c r="D94" s="5">
        <f aca="true" t="shared" si="11" ref="D94:D111">C94-B94</f>
        <v>0</v>
      </c>
      <c r="E94" s="5">
        <v>0</v>
      </c>
      <c r="F94" s="3">
        <f t="shared" si="10"/>
        <v>0</v>
      </c>
    </row>
    <row r="95" spans="1:6" ht="76.5">
      <c r="A95" s="27" t="s">
        <v>183</v>
      </c>
      <c r="B95" s="38">
        <v>0</v>
      </c>
      <c r="C95" s="38">
        <v>90010.1</v>
      </c>
      <c r="D95" s="6">
        <f t="shared" si="11"/>
        <v>90010.1</v>
      </c>
      <c r="E95" s="6">
        <v>51342.3</v>
      </c>
      <c r="F95" s="3">
        <f t="shared" si="10"/>
        <v>57.04059877724833</v>
      </c>
    </row>
    <row r="96" spans="1:6" ht="121.5" customHeight="1">
      <c r="A96" s="13" t="s">
        <v>179</v>
      </c>
      <c r="B96" s="48">
        <v>1819.8</v>
      </c>
      <c r="C96" s="48">
        <v>0</v>
      </c>
      <c r="D96" s="5">
        <f t="shared" si="11"/>
        <v>-1819.8</v>
      </c>
      <c r="E96" s="5">
        <v>0</v>
      </c>
      <c r="F96" s="3">
        <v>0</v>
      </c>
    </row>
    <row r="97" spans="1:6" ht="191.25">
      <c r="A97" s="13" t="s">
        <v>180</v>
      </c>
      <c r="B97" s="34">
        <v>727.2</v>
      </c>
      <c r="C97" s="34">
        <v>0</v>
      </c>
      <c r="D97" s="5">
        <f t="shared" si="11"/>
        <v>-727.2</v>
      </c>
      <c r="E97" s="5">
        <v>0</v>
      </c>
      <c r="F97" s="3">
        <v>0</v>
      </c>
    </row>
    <row r="98" spans="1:6" ht="229.5">
      <c r="A98" s="13" t="s">
        <v>181</v>
      </c>
      <c r="B98" s="48">
        <v>281.1</v>
      </c>
      <c r="C98" s="48">
        <v>0</v>
      </c>
      <c r="D98" s="5">
        <f t="shared" si="11"/>
        <v>-281.1</v>
      </c>
      <c r="E98" s="5">
        <v>0</v>
      </c>
      <c r="F98" s="3">
        <v>0</v>
      </c>
    </row>
    <row r="99" spans="1:6" ht="63.75">
      <c r="A99" s="33" t="s">
        <v>113</v>
      </c>
      <c r="B99" s="34">
        <v>485.1</v>
      </c>
      <c r="C99" s="34">
        <v>485.1</v>
      </c>
      <c r="D99" s="5">
        <f t="shared" si="11"/>
        <v>0</v>
      </c>
      <c r="E99" s="5">
        <v>481.2</v>
      </c>
      <c r="F99" s="3">
        <f t="shared" si="10"/>
        <v>99.19604205318491</v>
      </c>
    </row>
    <row r="100" spans="1:6" ht="114.75">
      <c r="A100" s="26" t="s">
        <v>114</v>
      </c>
      <c r="B100" s="38">
        <v>1547.8</v>
      </c>
      <c r="C100" s="38">
        <v>1547.8</v>
      </c>
      <c r="D100" s="5">
        <f t="shared" si="11"/>
        <v>0</v>
      </c>
      <c r="E100" s="5">
        <v>778</v>
      </c>
      <c r="F100" s="3">
        <f t="shared" si="10"/>
        <v>50.26489210492312</v>
      </c>
    </row>
    <row r="101" spans="1:6" ht="63.75">
      <c r="A101" s="26" t="s">
        <v>185</v>
      </c>
      <c r="B101" s="38">
        <v>0</v>
      </c>
      <c r="C101" s="38">
        <v>331.9</v>
      </c>
      <c r="D101" s="5">
        <f t="shared" si="11"/>
        <v>331.9</v>
      </c>
      <c r="E101" s="5">
        <v>20.4</v>
      </c>
      <c r="F101" s="3">
        <f t="shared" si="10"/>
        <v>6.146429647484182</v>
      </c>
    </row>
    <row r="102" spans="1:6" ht="86.25" customHeight="1">
      <c r="A102" s="26" t="s">
        <v>154</v>
      </c>
      <c r="B102" s="38">
        <v>18319.9</v>
      </c>
      <c r="C102" s="38">
        <v>17525.5</v>
      </c>
      <c r="D102" s="5">
        <f t="shared" si="11"/>
        <v>-794.4000000000015</v>
      </c>
      <c r="E102" s="5">
        <v>0</v>
      </c>
      <c r="F102" s="3">
        <f t="shared" si="10"/>
        <v>0</v>
      </c>
    </row>
    <row r="103" spans="1:6" ht="76.5">
      <c r="A103" s="26" t="s">
        <v>219</v>
      </c>
      <c r="B103" s="38">
        <v>0</v>
      </c>
      <c r="C103" s="38">
        <v>124.3</v>
      </c>
      <c r="D103" s="5">
        <f t="shared" si="11"/>
        <v>124.3</v>
      </c>
      <c r="E103" s="5">
        <v>63.3</v>
      </c>
      <c r="F103" s="3">
        <f t="shared" si="10"/>
        <v>50.92518101367659</v>
      </c>
    </row>
    <row r="104" spans="1:6" ht="38.25">
      <c r="A104" s="13" t="s">
        <v>61</v>
      </c>
      <c r="B104" s="36">
        <v>3303.8</v>
      </c>
      <c r="C104" s="36">
        <v>3303.8</v>
      </c>
      <c r="D104" s="5">
        <f t="shared" si="11"/>
        <v>0</v>
      </c>
      <c r="E104" s="5">
        <v>1539.1</v>
      </c>
      <c r="F104" s="3">
        <f t="shared" si="10"/>
        <v>46.5857497427205</v>
      </c>
    </row>
    <row r="105" spans="1:6" ht="127.5">
      <c r="A105" s="13" t="s">
        <v>115</v>
      </c>
      <c r="B105" s="36">
        <v>0</v>
      </c>
      <c r="C105" s="36">
        <v>865.7</v>
      </c>
      <c r="D105" s="5">
        <f t="shared" si="11"/>
        <v>865.7</v>
      </c>
      <c r="E105" s="6">
        <v>328.7</v>
      </c>
      <c r="F105" s="3">
        <f t="shared" si="10"/>
        <v>37.96927342035347</v>
      </c>
    </row>
    <row r="106" spans="1:6" ht="51">
      <c r="A106" s="13" t="s">
        <v>71</v>
      </c>
      <c r="B106" s="36">
        <v>500</v>
      </c>
      <c r="C106" s="36">
        <v>900</v>
      </c>
      <c r="D106" s="5">
        <f t="shared" si="11"/>
        <v>400</v>
      </c>
      <c r="E106" s="5">
        <v>400</v>
      </c>
      <c r="F106" s="3">
        <f t="shared" si="10"/>
        <v>44.44444444444444</v>
      </c>
    </row>
    <row r="107" spans="1:6" ht="25.5">
      <c r="A107" s="13" t="s">
        <v>14</v>
      </c>
      <c r="B107" s="36">
        <v>13.8</v>
      </c>
      <c r="C107" s="36">
        <v>13.8</v>
      </c>
      <c r="D107" s="5">
        <f t="shared" si="11"/>
        <v>0</v>
      </c>
      <c r="E107" s="5">
        <v>13.8</v>
      </c>
      <c r="F107" s="3">
        <f t="shared" si="10"/>
        <v>100</v>
      </c>
    </row>
    <row r="108" spans="1:6" ht="25.5">
      <c r="A108" s="13" t="s">
        <v>15</v>
      </c>
      <c r="B108" s="36">
        <v>16.2</v>
      </c>
      <c r="C108" s="36">
        <v>16.2</v>
      </c>
      <c r="D108" s="5">
        <f t="shared" si="11"/>
        <v>0</v>
      </c>
      <c r="E108" s="5">
        <v>0</v>
      </c>
      <c r="F108" s="3">
        <f t="shared" si="10"/>
        <v>0</v>
      </c>
    </row>
    <row r="109" spans="1:6" ht="38.25">
      <c r="A109" s="13" t="s">
        <v>16</v>
      </c>
      <c r="B109" s="36">
        <v>135.2</v>
      </c>
      <c r="C109" s="36">
        <v>135.2</v>
      </c>
      <c r="D109" s="5">
        <f t="shared" si="11"/>
        <v>0</v>
      </c>
      <c r="E109" s="5">
        <v>82.7</v>
      </c>
      <c r="F109" s="3">
        <f t="shared" si="10"/>
        <v>61.168639053254445</v>
      </c>
    </row>
    <row r="110" spans="1:6" ht="25.5">
      <c r="A110" s="13" t="s">
        <v>17</v>
      </c>
      <c r="B110" s="36">
        <v>5</v>
      </c>
      <c r="C110" s="36">
        <v>5</v>
      </c>
      <c r="D110" s="5">
        <f t="shared" si="11"/>
        <v>0</v>
      </c>
      <c r="E110" s="5">
        <v>0</v>
      </c>
      <c r="F110" s="3">
        <f t="shared" si="10"/>
        <v>0</v>
      </c>
    </row>
    <row r="111" spans="1:6" ht="89.25">
      <c r="A111" s="13" t="s">
        <v>182</v>
      </c>
      <c r="B111" s="36">
        <v>0</v>
      </c>
      <c r="C111" s="36">
        <v>70000</v>
      </c>
      <c r="D111" s="5">
        <f t="shared" si="11"/>
        <v>70000</v>
      </c>
      <c r="E111" s="5">
        <v>0</v>
      </c>
      <c r="F111" s="3">
        <f t="shared" si="10"/>
        <v>0</v>
      </c>
    </row>
    <row r="112" spans="1:6" ht="15.75">
      <c r="A112" s="29" t="s">
        <v>68</v>
      </c>
      <c r="B112" s="30">
        <f>SUM(B80:B111)</f>
        <v>81735.3</v>
      </c>
      <c r="C112" s="30">
        <f>SUM(C80:C111)</f>
        <v>313240.2</v>
      </c>
      <c r="D112" s="11">
        <f t="shared" si="8"/>
        <v>231504.90000000002</v>
      </c>
      <c r="E112" s="30">
        <f>SUM(E80:E111)</f>
        <v>152554.3</v>
      </c>
      <c r="F112" s="9">
        <f t="shared" si="10"/>
        <v>48.70201845101618</v>
      </c>
    </row>
    <row r="113" spans="1:6" ht="18.75" customHeight="1">
      <c r="A113" s="76" t="s">
        <v>39</v>
      </c>
      <c r="B113" s="79"/>
      <c r="C113" s="79"/>
      <c r="D113" s="79"/>
      <c r="E113" s="79"/>
      <c r="F113" s="80"/>
    </row>
    <row r="114" spans="1:6" ht="38.25">
      <c r="A114" s="13" t="s">
        <v>72</v>
      </c>
      <c r="B114" s="42">
        <v>4279.1</v>
      </c>
      <c r="C114" s="42">
        <v>4279.1</v>
      </c>
      <c r="D114" s="5">
        <f t="shared" si="8"/>
        <v>0</v>
      </c>
      <c r="E114" s="5">
        <v>2226.8</v>
      </c>
      <c r="F114" s="3">
        <f t="shared" si="10"/>
        <v>52.038980159379314</v>
      </c>
    </row>
    <row r="115" spans="1:6" ht="63.75">
      <c r="A115" s="13" t="s">
        <v>116</v>
      </c>
      <c r="B115" s="42">
        <v>6936.3</v>
      </c>
      <c r="C115" s="42">
        <v>6869.9</v>
      </c>
      <c r="D115" s="5">
        <f t="shared" si="8"/>
        <v>-66.40000000000055</v>
      </c>
      <c r="E115" s="5">
        <v>3437.1</v>
      </c>
      <c r="F115" s="3">
        <f t="shared" si="10"/>
        <v>50.031295943172395</v>
      </c>
    </row>
    <row r="116" spans="1:6" ht="76.5">
      <c r="A116" s="13" t="s">
        <v>117</v>
      </c>
      <c r="B116" s="36">
        <v>1593.3</v>
      </c>
      <c r="C116" s="36">
        <v>1593.3</v>
      </c>
      <c r="D116" s="5">
        <f t="shared" si="8"/>
        <v>0</v>
      </c>
      <c r="E116" s="5">
        <v>934.9</v>
      </c>
      <c r="F116" s="3">
        <f t="shared" si="10"/>
        <v>58.67695976903282</v>
      </c>
    </row>
    <row r="117" spans="1:6" ht="63.75">
      <c r="A117" s="13" t="s">
        <v>220</v>
      </c>
      <c r="B117" s="36">
        <v>0</v>
      </c>
      <c r="C117" s="36">
        <v>66</v>
      </c>
      <c r="D117" s="5">
        <f t="shared" si="8"/>
        <v>66</v>
      </c>
      <c r="E117" s="5">
        <v>0</v>
      </c>
      <c r="F117" s="3">
        <f t="shared" si="10"/>
        <v>0</v>
      </c>
    </row>
    <row r="118" spans="1:6" ht="38.25">
      <c r="A118" s="25" t="s">
        <v>73</v>
      </c>
      <c r="B118" s="42">
        <v>8045.9</v>
      </c>
      <c r="C118" s="42">
        <v>12245.2</v>
      </c>
      <c r="D118" s="5">
        <f t="shared" si="8"/>
        <v>4199.300000000001</v>
      </c>
      <c r="E118" s="5">
        <v>5396.7</v>
      </c>
      <c r="F118" s="3">
        <f t="shared" si="10"/>
        <v>44.071962891582004</v>
      </c>
    </row>
    <row r="119" spans="1:6" ht="38.25">
      <c r="A119" s="23" t="s">
        <v>74</v>
      </c>
      <c r="B119" s="36">
        <v>6889.6</v>
      </c>
      <c r="C119" s="36">
        <v>6861.6</v>
      </c>
      <c r="D119" s="5">
        <f t="shared" si="8"/>
        <v>-28</v>
      </c>
      <c r="E119" s="5">
        <f>3386+222.5</f>
        <v>3608.5</v>
      </c>
      <c r="F119" s="3">
        <f t="shared" si="10"/>
        <v>52.58977497959659</v>
      </c>
    </row>
    <row r="120" spans="1:6" ht="51">
      <c r="A120" s="23" t="s">
        <v>13</v>
      </c>
      <c r="B120" s="36">
        <v>871.8</v>
      </c>
      <c r="C120" s="36">
        <v>871.8</v>
      </c>
      <c r="D120" s="5">
        <f t="shared" si="8"/>
        <v>0</v>
      </c>
      <c r="E120" s="5">
        <v>490.3</v>
      </c>
      <c r="F120" s="3">
        <f t="shared" si="10"/>
        <v>56.23996329433356</v>
      </c>
    </row>
    <row r="121" spans="1:6" ht="42.75" customHeight="1">
      <c r="A121" s="23" t="s">
        <v>75</v>
      </c>
      <c r="B121" s="36">
        <v>305.9</v>
      </c>
      <c r="C121" s="36">
        <v>305.9</v>
      </c>
      <c r="D121" s="5">
        <f t="shared" si="8"/>
        <v>0</v>
      </c>
      <c r="E121" s="5">
        <v>37</v>
      </c>
      <c r="F121" s="3">
        <f t="shared" si="10"/>
        <v>12.095456031382806</v>
      </c>
    </row>
    <row r="122" spans="1:6" ht="63.75">
      <c r="A122" s="23" t="s">
        <v>47</v>
      </c>
      <c r="B122" s="36">
        <v>150</v>
      </c>
      <c r="C122" s="36">
        <v>150</v>
      </c>
      <c r="D122" s="5">
        <f t="shared" si="8"/>
        <v>0</v>
      </c>
      <c r="E122" s="5">
        <v>0</v>
      </c>
      <c r="F122" s="3">
        <f t="shared" si="10"/>
        <v>0</v>
      </c>
    </row>
    <row r="123" spans="1:6" ht="63.75">
      <c r="A123" s="23" t="s">
        <v>76</v>
      </c>
      <c r="B123" s="36">
        <v>43.5</v>
      </c>
      <c r="C123" s="36">
        <v>43.5</v>
      </c>
      <c r="D123" s="5">
        <f t="shared" si="8"/>
        <v>0</v>
      </c>
      <c r="E123" s="5">
        <v>43.5</v>
      </c>
      <c r="F123" s="3">
        <f t="shared" si="10"/>
        <v>100</v>
      </c>
    </row>
    <row r="124" spans="1:6" ht="25.5">
      <c r="A124" s="13" t="s">
        <v>77</v>
      </c>
      <c r="B124" s="36">
        <v>228</v>
      </c>
      <c r="C124" s="36">
        <v>228</v>
      </c>
      <c r="D124" s="5">
        <f t="shared" si="8"/>
        <v>0</v>
      </c>
      <c r="E124" s="5">
        <v>56</v>
      </c>
      <c r="F124" s="3">
        <f t="shared" si="10"/>
        <v>24.561403508771928</v>
      </c>
    </row>
    <row r="125" spans="1:6" ht="51">
      <c r="A125" s="13" t="s">
        <v>118</v>
      </c>
      <c r="B125" s="36">
        <v>883.3</v>
      </c>
      <c r="C125" s="36">
        <v>752</v>
      </c>
      <c r="D125" s="5">
        <f t="shared" si="8"/>
        <v>-131.29999999999995</v>
      </c>
      <c r="E125" s="5">
        <v>322.5</v>
      </c>
      <c r="F125" s="3">
        <f t="shared" si="10"/>
        <v>42.88563829787234</v>
      </c>
    </row>
    <row r="126" spans="1:6" ht="63.75">
      <c r="A126" s="13" t="s">
        <v>119</v>
      </c>
      <c r="B126" s="42">
        <v>682.1</v>
      </c>
      <c r="C126" s="42">
        <v>348.2</v>
      </c>
      <c r="D126" s="5">
        <f t="shared" si="8"/>
        <v>-333.90000000000003</v>
      </c>
      <c r="E126" s="5">
        <v>275.8</v>
      </c>
      <c r="F126" s="3">
        <f t="shared" si="10"/>
        <v>79.20735209649628</v>
      </c>
    </row>
    <row r="127" spans="1:6" ht="38.25">
      <c r="A127" s="43" t="s">
        <v>78</v>
      </c>
      <c r="B127" s="44">
        <v>117.6</v>
      </c>
      <c r="C127" s="44">
        <v>217.3</v>
      </c>
      <c r="D127" s="6">
        <f aca="true" t="shared" si="12" ref="D127:D192">C127-B127</f>
        <v>99.70000000000002</v>
      </c>
      <c r="E127" s="6">
        <v>9.4</v>
      </c>
      <c r="F127" s="3">
        <f t="shared" si="10"/>
        <v>4.325816843074091</v>
      </c>
    </row>
    <row r="128" spans="1:6" ht="38.25">
      <c r="A128" s="28" t="s">
        <v>120</v>
      </c>
      <c r="B128" s="36">
        <v>5</v>
      </c>
      <c r="C128" s="36">
        <v>5</v>
      </c>
      <c r="D128" s="5">
        <f t="shared" si="12"/>
        <v>0</v>
      </c>
      <c r="E128" s="5">
        <v>0</v>
      </c>
      <c r="F128" s="3">
        <f t="shared" si="10"/>
        <v>0</v>
      </c>
    </row>
    <row r="129" spans="1:6" ht="76.5">
      <c r="A129" s="13" t="s">
        <v>121</v>
      </c>
      <c r="B129" s="36">
        <v>115.9</v>
      </c>
      <c r="C129" s="36">
        <v>115.9</v>
      </c>
      <c r="D129" s="5">
        <f t="shared" si="12"/>
        <v>0</v>
      </c>
      <c r="E129" s="5">
        <v>48.2</v>
      </c>
      <c r="F129" s="3">
        <f t="shared" si="10"/>
        <v>41.58757549611734</v>
      </c>
    </row>
    <row r="130" spans="1:6" ht="38.25">
      <c r="A130" s="13" t="s">
        <v>126</v>
      </c>
      <c r="B130" s="36">
        <v>767.1</v>
      </c>
      <c r="C130" s="36">
        <v>767.1</v>
      </c>
      <c r="D130" s="5">
        <f t="shared" si="12"/>
        <v>0</v>
      </c>
      <c r="E130" s="5">
        <v>756.8</v>
      </c>
      <c r="F130" s="3">
        <f t="shared" si="10"/>
        <v>98.65728066744882</v>
      </c>
    </row>
    <row r="131" spans="1:6" ht="38.25">
      <c r="A131" s="13" t="s">
        <v>73</v>
      </c>
      <c r="B131" s="36">
        <v>9051.5</v>
      </c>
      <c r="C131" s="36">
        <v>9051.5</v>
      </c>
      <c r="D131" s="5">
        <f t="shared" si="12"/>
        <v>0</v>
      </c>
      <c r="E131" s="5">
        <v>3981.4</v>
      </c>
      <c r="F131" s="3">
        <f t="shared" si="10"/>
        <v>43.98607965530575</v>
      </c>
    </row>
    <row r="132" spans="1:6" ht="38.25">
      <c r="A132" s="25" t="s">
        <v>48</v>
      </c>
      <c r="B132" s="24">
        <v>100</v>
      </c>
      <c r="C132" s="24">
        <v>100</v>
      </c>
      <c r="D132" s="5">
        <f t="shared" si="12"/>
        <v>0</v>
      </c>
      <c r="E132" s="5">
        <v>0</v>
      </c>
      <c r="F132" s="3">
        <f t="shared" si="10"/>
        <v>0</v>
      </c>
    </row>
    <row r="133" spans="1:6" ht="51">
      <c r="A133" s="13" t="s">
        <v>49</v>
      </c>
      <c r="B133" s="24">
        <v>200</v>
      </c>
      <c r="C133" s="24">
        <v>200</v>
      </c>
      <c r="D133" s="5">
        <f t="shared" si="12"/>
        <v>0</v>
      </c>
      <c r="E133" s="5">
        <v>57.6</v>
      </c>
      <c r="F133" s="3">
        <f t="shared" si="10"/>
        <v>28.800000000000004</v>
      </c>
    </row>
    <row r="134" spans="1:6" ht="78" customHeight="1">
      <c r="A134" s="49" t="s">
        <v>122</v>
      </c>
      <c r="B134" s="24">
        <v>180</v>
      </c>
      <c r="C134" s="24">
        <v>180</v>
      </c>
      <c r="D134" s="5">
        <f t="shared" si="12"/>
        <v>0</v>
      </c>
      <c r="E134" s="5">
        <v>0</v>
      </c>
      <c r="F134" s="3">
        <f t="shared" si="10"/>
        <v>0</v>
      </c>
    </row>
    <row r="135" spans="1:6" ht="51">
      <c r="A135" s="49" t="s">
        <v>123</v>
      </c>
      <c r="B135" s="24">
        <v>630</v>
      </c>
      <c r="C135" s="24">
        <v>630</v>
      </c>
      <c r="D135" s="5">
        <f t="shared" si="12"/>
        <v>0</v>
      </c>
      <c r="E135" s="5">
        <v>75</v>
      </c>
      <c r="F135" s="3">
        <f t="shared" si="10"/>
        <v>11.904761904761903</v>
      </c>
    </row>
    <row r="136" spans="1:6" ht="38.25">
      <c r="A136" s="49" t="s">
        <v>124</v>
      </c>
      <c r="B136" s="24">
        <v>172.5</v>
      </c>
      <c r="C136" s="24">
        <v>172.5</v>
      </c>
      <c r="D136" s="5">
        <f t="shared" si="12"/>
        <v>0</v>
      </c>
      <c r="E136" s="5">
        <v>0</v>
      </c>
      <c r="F136" s="3">
        <f t="shared" si="10"/>
        <v>0</v>
      </c>
    </row>
    <row r="137" spans="1:6" ht="89.25">
      <c r="A137" s="53" t="s">
        <v>175</v>
      </c>
      <c r="B137" s="24">
        <v>1342.7</v>
      </c>
      <c r="C137" s="24">
        <v>8950</v>
      </c>
      <c r="D137" s="5">
        <f t="shared" si="12"/>
        <v>7607.3</v>
      </c>
      <c r="E137" s="5">
        <v>0</v>
      </c>
      <c r="F137" s="3">
        <f t="shared" si="10"/>
        <v>0</v>
      </c>
    </row>
    <row r="138" spans="1:6" ht="51">
      <c r="A138" s="49" t="s">
        <v>125</v>
      </c>
      <c r="B138" s="24">
        <v>50</v>
      </c>
      <c r="C138" s="24">
        <v>50</v>
      </c>
      <c r="D138" s="5">
        <f t="shared" si="12"/>
        <v>0</v>
      </c>
      <c r="E138" s="5">
        <v>0</v>
      </c>
      <c r="F138" s="3">
        <f t="shared" si="10"/>
        <v>0</v>
      </c>
    </row>
    <row r="139" spans="1:6" ht="153">
      <c r="A139" s="49" t="s">
        <v>174</v>
      </c>
      <c r="B139" s="24">
        <v>12183.9</v>
      </c>
      <c r="C139" s="24">
        <v>12183.9</v>
      </c>
      <c r="D139" s="5">
        <f t="shared" si="12"/>
        <v>0</v>
      </c>
      <c r="E139" s="5">
        <v>4146.3</v>
      </c>
      <c r="F139" s="3">
        <f t="shared" si="10"/>
        <v>34.03097530347426</v>
      </c>
    </row>
    <row r="140" spans="1:6" ht="63.75">
      <c r="A140" s="49" t="s">
        <v>140</v>
      </c>
      <c r="B140" s="24">
        <v>4875</v>
      </c>
      <c r="C140" s="24">
        <v>4875</v>
      </c>
      <c r="D140" s="5">
        <f t="shared" si="12"/>
        <v>0</v>
      </c>
      <c r="E140" s="5">
        <v>1391.1</v>
      </c>
      <c r="F140" s="3">
        <f t="shared" si="10"/>
        <v>28.53538461538461</v>
      </c>
    </row>
    <row r="141" spans="1:6" ht="90.75" customHeight="1">
      <c r="A141" s="53" t="s">
        <v>141</v>
      </c>
      <c r="B141" s="24">
        <v>140.6</v>
      </c>
      <c r="C141" s="24">
        <v>140.6</v>
      </c>
      <c r="D141" s="5">
        <f t="shared" si="12"/>
        <v>0</v>
      </c>
      <c r="E141" s="5">
        <v>7.2</v>
      </c>
      <c r="F141" s="3">
        <f t="shared" si="10"/>
        <v>5.12091038406828</v>
      </c>
    </row>
    <row r="142" spans="1:6" ht="42.75" customHeight="1">
      <c r="A142" s="53" t="s">
        <v>221</v>
      </c>
      <c r="B142" s="24">
        <v>0</v>
      </c>
      <c r="C142" s="24">
        <v>1376.2</v>
      </c>
      <c r="D142" s="5">
        <f t="shared" si="12"/>
        <v>1376.2</v>
      </c>
      <c r="E142" s="5">
        <v>686.2</v>
      </c>
      <c r="F142" s="3">
        <f t="shared" si="10"/>
        <v>49.8619386717047</v>
      </c>
    </row>
    <row r="143" spans="1:6" ht="15.75">
      <c r="A143" s="8" t="s">
        <v>40</v>
      </c>
      <c r="B143" s="7">
        <f>SUM(B114:B142)</f>
        <v>60840.59999999999</v>
      </c>
      <c r="C143" s="7">
        <f>SUM(C114:C142)</f>
        <v>73629.5</v>
      </c>
      <c r="D143" s="7">
        <f t="shared" si="12"/>
        <v>12788.900000000009</v>
      </c>
      <c r="E143" s="7">
        <f>SUM(E114:E142)</f>
        <v>27988.3</v>
      </c>
      <c r="F143" s="9">
        <f aca="true" t="shared" si="13" ref="F143:F195">E143/C143*100</f>
        <v>38.012345595175844</v>
      </c>
    </row>
    <row r="144" spans="1:6" ht="18.75" customHeight="1">
      <c r="A144" s="76" t="s">
        <v>41</v>
      </c>
      <c r="B144" s="79"/>
      <c r="C144" s="79"/>
      <c r="D144" s="79"/>
      <c r="E144" s="79"/>
      <c r="F144" s="80"/>
    </row>
    <row r="145" spans="1:6" ht="25.5">
      <c r="A145" s="23" t="s">
        <v>79</v>
      </c>
      <c r="B145" s="36">
        <v>40</v>
      </c>
      <c r="C145" s="36">
        <v>40</v>
      </c>
      <c r="D145" s="5">
        <f t="shared" si="12"/>
        <v>0</v>
      </c>
      <c r="E145" s="5">
        <v>0</v>
      </c>
      <c r="F145" s="3">
        <f t="shared" si="13"/>
        <v>0</v>
      </c>
    </row>
    <row r="146" spans="1:6" ht="25.5">
      <c r="A146" s="23" t="s">
        <v>80</v>
      </c>
      <c r="B146" s="36">
        <v>35</v>
      </c>
      <c r="C146" s="36">
        <v>35</v>
      </c>
      <c r="D146" s="5">
        <f t="shared" si="12"/>
        <v>0</v>
      </c>
      <c r="E146" s="5">
        <v>0</v>
      </c>
      <c r="F146" s="3">
        <f t="shared" si="13"/>
        <v>0</v>
      </c>
    </row>
    <row r="147" spans="1:6" ht="38.25">
      <c r="A147" s="23" t="s">
        <v>18</v>
      </c>
      <c r="B147" s="36">
        <v>20</v>
      </c>
      <c r="C147" s="36">
        <v>20</v>
      </c>
      <c r="D147" s="5">
        <f t="shared" si="12"/>
        <v>0</v>
      </c>
      <c r="E147" s="5">
        <v>0</v>
      </c>
      <c r="F147" s="3">
        <f t="shared" si="13"/>
        <v>0</v>
      </c>
    </row>
    <row r="148" spans="1:6" ht="25.5">
      <c r="A148" s="35" t="s">
        <v>17</v>
      </c>
      <c r="B148" s="37">
        <v>2</v>
      </c>
      <c r="C148" s="37">
        <v>2</v>
      </c>
      <c r="D148" s="5">
        <f t="shared" si="12"/>
        <v>0</v>
      </c>
      <c r="E148" s="5">
        <v>0</v>
      </c>
      <c r="F148" s="3">
        <f t="shared" si="13"/>
        <v>0</v>
      </c>
    </row>
    <row r="149" spans="1:6" ht="12.75">
      <c r="A149" s="35" t="s">
        <v>172</v>
      </c>
      <c r="B149" s="37">
        <v>35</v>
      </c>
      <c r="C149" s="37">
        <v>35</v>
      </c>
      <c r="D149" s="5">
        <f t="shared" si="12"/>
        <v>0</v>
      </c>
      <c r="E149" s="5">
        <v>0</v>
      </c>
      <c r="F149" s="3">
        <f t="shared" si="13"/>
        <v>0</v>
      </c>
    </row>
    <row r="150" spans="1:6" ht="25.5">
      <c r="A150" s="35" t="s">
        <v>17</v>
      </c>
      <c r="B150" s="37">
        <v>2</v>
      </c>
      <c r="C150" s="37">
        <v>2</v>
      </c>
      <c r="D150" s="5">
        <f t="shared" si="12"/>
        <v>0</v>
      </c>
      <c r="E150" s="5">
        <v>0</v>
      </c>
      <c r="F150" s="3">
        <f t="shared" si="13"/>
        <v>0</v>
      </c>
    </row>
    <row r="151" spans="1:6" ht="38.25">
      <c r="A151" s="23" t="s">
        <v>83</v>
      </c>
      <c r="B151" s="36">
        <v>300</v>
      </c>
      <c r="C151" s="36">
        <v>0</v>
      </c>
      <c r="D151" s="5">
        <f t="shared" si="12"/>
        <v>-300</v>
      </c>
      <c r="E151" s="5">
        <v>0</v>
      </c>
      <c r="F151" s="3">
        <v>0</v>
      </c>
    </row>
    <row r="152" spans="1:6" ht="38.25">
      <c r="A152" s="32" t="s">
        <v>127</v>
      </c>
      <c r="B152" s="38">
        <v>479.8</v>
      </c>
      <c r="C152" s="38">
        <v>479.8</v>
      </c>
      <c r="D152" s="5">
        <f t="shared" si="12"/>
        <v>0</v>
      </c>
      <c r="E152" s="6">
        <v>479.8</v>
      </c>
      <c r="F152" s="3">
        <f t="shared" si="13"/>
        <v>100</v>
      </c>
    </row>
    <row r="153" spans="1:6" ht="38.25">
      <c r="A153" s="32" t="s">
        <v>81</v>
      </c>
      <c r="B153" s="38">
        <v>25</v>
      </c>
      <c r="C153" s="38">
        <v>45</v>
      </c>
      <c r="D153" s="5">
        <f t="shared" si="12"/>
        <v>20</v>
      </c>
      <c r="E153" s="5">
        <v>10</v>
      </c>
      <c r="F153" s="3">
        <f t="shared" si="13"/>
        <v>22.22222222222222</v>
      </c>
    </row>
    <row r="154" spans="1:6" ht="38.25">
      <c r="A154" s="35" t="s">
        <v>82</v>
      </c>
      <c r="B154" s="37">
        <v>40</v>
      </c>
      <c r="C154" s="37">
        <v>40</v>
      </c>
      <c r="D154" s="5">
        <f t="shared" si="12"/>
        <v>0</v>
      </c>
      <c r="E154" s="5">
        <v>0</v>
      </c>
      <c r="F154" s="3">
        <f t="shared" si="13"/>
        <v>0</v>
      </c>
    </row>
    <row r="155" spans="1:6" ht="25.5">
      <c r="A155" s="23" t="s">
        <v>17</v>
      </c>
      <c r="B155" s="36">
        <v>2</v>
      </c>
      <c r="C155" s="36">
        <v>2</v>
      </c>
      <c r="D155" s="5">
        <f t="shared" si="12"/>
        <v>0</v>
      </c>
      <c r="E155" s="5">
        <v>0</v>
      </c>
      <c r="F155" s="3">
        <f t="shared" si="13"/>
        <v>0</v>
      </c>
    </row>
    <row r="156" spans="1:6" ht="38.25">
      <c r="A156" s="23" t="s">
        <v>73</v>
      </c>
      <c r="B156" s="36">
        <v>4609.3</v>
      </c>
      <c r="C156" s="36">
        <v>4609.3</v>
      </c>
      <c r="D156" s="5">
        <f t="shared" si="12"/>
        <v>0</v>
      </c>
      <c r="E156" s="5">
        <v>1999</v>
      </c>
      <c r="F156" s="3">
        <f t="shared" si="13"/>
        <v>43.368841255722124</v>
      </c>
    </row>
    <row r="157" spans="1:6" ht="76.5">
      <c r="A157" s="33" t="s">
        <v>129</v>
      </c>
      <c r="B157" s="34">
        <v>771.5</v>
      </c>
      <c r="C157" s="34">
        <v>771.5</v>
      </c>
      <c r="D157" s="5">
        <f t="shared" si="12"/>
        <v>0</v>
      </c>
      <c r="E157" s="5">
        <v>385.7</v>
      </c>
      <c r="F157" s="3">
        <f t="shared" si="13"/>
        <v>49.993519118600126</v>
      </c>
    </row>
    <row r="158" spans="1:6" ht="38.25">
      <c r="A158" s="32" t="s">
        <v>19</v>
      </c>
      <c r="B158" s="38">
        <v>16.8</v>
      </c>
      <c r="C158" s="38">
        <v>16.8</v>
      </c>
      <c r="D158" s="5">
        <f t="shared" si="12"/>
        <v>0</v>
      </c>
      <c r="E158" s="5">
        <v>16.8</v>
      </c>
      <c r="F158" s="3">
        <f t="shared" si="13"/>
        <v>100</v>
      </c>
    </row>
    <row r="159" spans="1:6" ht="51">
      <c r="A159" s="32" t="s">
        <v>173</v>
      </c>
      <c r="B159" s="38">
        <v>284</v>
      </c>
      <c r="C159" s="38">
        <v>284</v>
      </c>
      <c r="D159" s="5">
        <f t="shared" si="12"/>
        <v>0</v>
      </c>
      <c r="E159" s="5">
        <v>62.9</v>
      </c>
      <c r="F159" s="3">
        <f t="shared" si="13"/>
        <v>22.14788732394366</v>
      </c>
    </row>
    <row r="160" spans="1:6" ht="38.25">
      <c r="A160" s="28" t="s">
        <v>128</v>
      </c>
      <c r="B160" s="36">
        <v>3245.7</v>
      </c>
      <c r="C160" s="36">
        <v>3245.7</v>
      </c>
      <c r="D160" s="5">
        <f t="shared" si="12"/>
        <v>0</v>
      </c>
      <c r="E160" s="5">
        <v>1550.2</v>
      </c>
      <c r="F160" s="3">
        <f t="shared" si="13"/>
        <v>47.76165388051884</v>
      </c>
    </row>
    <row r="161" spans="1:6" ht="15.75">
      <c r="A161" s="8" t="s">
        <v>42</v>
      </c>
      <c r="B161" s="7">
        <f>SUM(B145:B160)</f>
        <v>9908.1</v>
      </c>
      <c r="C161" s="7">
        <f>SUM(C145:C160)</f>
        <v>9628.1</v>
      </c>
      <c r="D161" s="11">
        <f t="shared" si="12"/>
        <v>-280</v>
      </c>
      <c r="E161" s="7">
        <f>SUM(E145:E160)</f>
        <v>4504.400000000001</v>
      </c>
      <c r="F161" s="9">
        <f t="shared" si="13"/>
        <v>46.78389297992335</v>
      </c>
    </row>
    <row r="162" spans="1:6" ht="20.25" customHeight="1">
      <c r="A162" s="76" t="s">
        <v>84</v>
      </c>
      <c r="B162" s="79"/>
      <c r="C162" s="79"/>
      <c r="D162" s="79"/>
      <c r="E162" s="79"/>
      <c r="F162" s="80"/>
    </row>
    <row r="163" spans="1:6" ht="38.25">
      <c r="A163" s="23" t="s">
        <v>85</v>
      </c>
      <c r="B163" s="42">
        <v>35281.5</v>
      </c>
      <c r="C163" s="42">
        <v>35281.5</v>
      </c>
      <c r="D163" s="5">
        <f t="shared" si="12"/>
        <v>0</v>
      </c>
      <c r="E163" s="5">
        <v>17599.9</v>
      </c>
      <c r="F163" s="3">
        <f t="shared" si="13"/>
        <v>49.8842169408897</v>
      </c>
    </row>
    <row r="164" spans="1:6" ht="38.25">
      <c r="A164" s="23" t="s">
        <v>134</v>
      </c>
      <c r="B164" s="42">
        <v>11.3</v>
      </c>
      <c r="C164" s="42">
        <v>11.3</v>
      </c>
      <c r="D164" s="5">
        <f t="shared" si="12"/>
        <v>0</v>
      </c>
      <c r="E164" s="5">
        <v>0</v>
      </c>
      <c r="F164" s="3">
        <f t="shared" si="13"/>
        <v>0</v>
      </c>
    </row>
    <row r="165" spans="1:6" ht="51">
      <c r="A165" s="23" t="s">
        <v>135</v>
      </c>
      <c r="B165" s="42">
        <v>56.1</v>
      </c>
      <c r="C165" s="42">
        <v>56.1</v>
      </c>
      <c r="D165" s="5">
        <f t="shared" si="12"/>
        <v>0</v>
      </c>
      <c r="E165" s="5">
        <v>7.6</v>
      </c>
      <c r="F165" s="3">
        <f t="shared" si="13"/>
        <v>13.547237076648841</v>
      </c>
    </row>
    <row r="166" spans="1:6" ht="89.25">
      <c r="A166" s="23" t="s">
        <v>143</v>
      </c>
      <c r="B166" s="42">
        <v>490.9</v>
      </c>
      <c r="C166" s="42">
        <v>490.9</v>
      </c>
      <c r="D166" s="5">
        <f t="shared" si="12"/>
        <v>0</v>
      </c>
      <c r="E166" s="5">
        <v>256.8</v>
      </c>
      <c r="F166" s="3">
        <f t="shared" si="13"/>
        <v>52.312079853330616</v>
      </c>
    </row>
    <row r="167" spans="1:6" ht="89.25">
      <c r="A167" s="23" t="s">
        <v>142</v>
      </c>
      <c r="B167" s="42">
        <v>13.2</v>
      </c>
      <c r="C167" s="42">
        <v>13.2</v>
      </c>
      <c r="D167" s="5">
        <f t="shared" si="12"/>
        <v>0</v>
      </c>
      <c r="E167" s="5">
        <v>0</v>
      </c>
      <c r="F167" s="3">
        <f t="shared" si="13"/>
        <v>0</v>
      </c>
    </row>
    <row r="168" spans="1:6" ht="76.5">
      <c r="A168" s="23" t="s">
        <v>176</v>
      </c>
      <c r="B168" s="42">
        <v>191.1</v>
      </c>
      <c r="C168" s="42">
        <v>191.1</v>
      </c>
      <c r="D168" s="5">
        <f t="shared" si="12"/>
        <v>0</v>
      </c>
      <c r="E168" s="5">
        <v>86.5</v>
      </c>
      <c r="F168" s="3">
        <f t="shared" si="13"/>
        <v>45.264259549973836</v>
      </c>
    </row>
    <row r="169" spans="1:6" ht="25.5">
      <c r="A169" s="13" t="s">
        <v>86</v>
      </c>
      <c r="B169" s="42">
        <v>210.8</v>
      </c>
      <c r="C169" s="42">
        <v>210.8</v>
      </c>
      <c r="D169" s="5">
        <f t="shared" si="12"/>
        <v>0</v>
      </c>
      <c r="E169" s="6">
        <f>20.4+76.7</f>
        <v>97.1</v>
      </c>
      <c r="F169" s="3">
        <f t="shared" si="13"/>
        <v>46.06261859582542</v>
      </c>
    </row>
    <row r="170" spans="1:6" ht="25.5">
      <c r="A170" s="45" t="s">
        <v>87</v>
      </c>
      <c r="B170" s="42">
        <v>157.4</v>
      </c>
      <c r="C170" s="42">
        <v>157.4</v>
      </c>
      <c r="D170" s="5">
        <f t="shared" si="12"/>
        <v>0</v>
      </c>
      <c r="E170" s="5">
        <v>20.7</v>
      </c>
      <c r="F170" s="3">
        <f t="shared" si="13"/>
        <v>13.15120711562897</v>
      </c>
    </row>
    <row r="171" spans="1:6" ht="38.25">
      <c r="A171" s="13" t="s">
        <v>88</v>
      </c>
      <c r="B171" s="42">
        <v>306.9</v>
      </c>
      <c r="C171" s="42">
        <v>306.9</v>
      </c>
      <c r="D171" s="5">
        <f t="shared" si="12"/>
        <v>0</v>
      </c>
      <c r="E171" s="5">
        <v>95.2</v>
      </c>
      <c r="F171" s="3">
        <f t="shared" si="13"/>
        <v>31.019876181166506</v>
      </c>
    </row>
    <row r="172" spans="1:6" ht="38.25">
      <c r="A172" s="13" t="s">
        <v>89</v>
      </c>
      <c r="B172" s="42">
        <v>45</v>
      </c>
      <c r="C172" s="42">
        <v>45</v>
      </c>
      <c r="D172" s="5">
        <f t="shared" si="12"/>
        <v>0</v>
      </c>
      <c r="E172" s="5">
        <v>0</v>
      </c>
      <c r="F172" s="3">
        <f t="shared" si="13"/>
        <v>0</v>
      </c>
    </row>
    <row r="173" spans="1:6" ht="51">
      <c r="A173" s="15" t="s">
        <v>90</v>
      </c>
      <c r="B173" s="46">
        <v>3070.2</v>
      </c>
      <c r="C173" s="46">
        <v>3000.5</v>
      </c>
      <c r="D173" s="5">
        <f t="shared" si="12"/>
        <v>-69.69999999999982</v>
      </c>
      <c r="E173" s="5">
        <v>870.7</v>
      </c>
      <c r="F173" s="3">
        <f t="shared" si="13"/>
        <v>29.01849691718047</v>
      </c>
    </row>
    <row r="174" spans="1:6" ht="51">
      <c r="A174" s="13" t="s">
        <v>91</v>
      </c>
      <c r="B174" s="42">
        <v>384</v>
      </c>
      <c r="C174" s="42">
        <v>384</v>
      </c>
      <c r="D174" s="5">
        <f t="shared" si="12"/>
        <v>0</v>
      </c>
      <c r="E174" s="5">
        <v>191.9</v>
      </c>
      <c r="F174" s="3">
        <f t="shared" si="13"/>
        <v>49.973958333333336</v>
      </c>
    </row>
    <row r="175" spans="1:6" ht="51">
      <c r="A175" s="13" t="s">
        <v>92</v>
      </c>
      <c r="B175" s="42">
        <v>585.3</v>
      </c>
      <c r="C175" s="42">
        <v>415.3</v>
      </c>
      <c r="D175" s="5">
        <f t="shared" si="12"/>
        <v>-169.99999999999994</v>
      </c>
      <c r="E175" s="5">
        <v>279.3</v>
      </c>
      <c r="F175" s="3">
        <f t="shared" si="13"/>
        <v>67.25258849024802</v>
      </c>
    </row>
    <row r="176" spans="1:6" ht="38.25">
      <c r="A176" s="13" t="s">
        <v>93</v>
      </c>
      <c r="B176" s="42">
        <v>468</v>
      </c>
      <c r="C176" s="42">
        <v>468</v>
      </c>
      <c r="D176" s="5">
        <f t="shared" si="12"/>
        <v>0</v>
      </c>
      <c r="E176" s="5">
        <v>204</v>
      </c>
      <c r="F176" s="3">
        <f t="shared" si="13"/>
        <v>43.58974358974359</v>
      </c>
    </row>
    <row r="177" spans="1:6" ht="63.75">
      <c r="A177" s="13" t="s">
        <v>94</v>
      </c>
      <c r="B177" s="42">
        <v>106.3</v>
      </c>
      <c r="C177" s="42">
        <v>106.3</v>
      </c>
      <c r="D177" s="5">
        <f t="shared" si="12"/>
        <v>0</v>
      </c>
      <c r="E177" s="5">
        <v>65.7</v>
      </c>
      <c r="F177" s="3">
        <f t="shared" si="13"/>
        <v>61.80620884289747</v>
      </c>
    </row>
    <row r="178" spans="1:6" ht="25.5">
      <c r="A178" s="54" t="s">
        <v>95</v>
      </c>
      <c r="B178" s="6">
        <v>304.3</v>
      </c>
      <c r="C178" s="6">
        <v>412.2</v>
      </c>
      <c r="D178" s="6">
        <f t="shared" si="12"/>
        <v>107.89999999999998</v>
      </c>
      <c r="E178" s="6">
        <v>208</v>
      </c>
      <c r="F178" s="3">
        <f t="shared" si="13"/>
        <v>50.46094129063562</v>
      </c>
    </row>
    <row r="179" spans="1:6" ht="76.5">
      <c r="A179" s="13" t="s">
        <v>136</v>
      </c>
      <c r="B179" s="18">
        <v>524.5</v>
      </c>
      <c r="C179" s="18">
        <v>524.5</v>
      </c>
      <c r="D179" s="5">
        <f t="shared" si="12"/>
        <v>0</v>
      </c>
      <c r="E179" s="5">
        <v>251.3</v>
      </c>
      <c r="F179" s="3">
        <f t="shared" si="13"/>
        <v>47.91229742612011</v>
      </c>
    </row>
    <row r="180" spans="1:6" ht="25.5">
      <c r="A180" s="28" t="s">
        <v>137</v>
      </c>
      <c r="B180" s="17">
        <v>2313.7</v>
      </c>
      <c r="C180" s="17">
        <v>2313.7</v>
      </c>
      <c r="D180" s="5">
        <f t="shared" si="12"/>
        <v>0</v>
      </c>
      <c r="E180" s="5">
        <v>1081.7</v>
      </c>
      <c r="F180" s="3">
        <f t="shared" si="13"/>
        <v>46.7519557418853</v>
      </c>
    </row>
    <row r="181" spans="1:6" ht="15.75">
      <c r="A181" s="8" t="s">
        <v>43</v>
      </c>
      <c r="B181" s="7">
        <f>SUM(B163:B180)</f>
        <v>44520.50000000001</v>
      </c>
      <c r="C181" s="7">
        <f>SUM(C163:C180)</f>
        <v>44388.700000000004</v>
      </c>
      <c r="D181" s="7">
        <f t="shared" si="12"/>
        <v>-131.8000000000029</v>
      </c>
      <c r="E181" s="7">
        <f>SUM(E163:E180)</f>
        <v>21316.4</v>
      </c>
      <c r="F181" s="9">
        <f t="shared" si="13"/>
        <v>48.02213175875843</v>
      </c>
    </row>
    <row r="182" spans="1:6" ht="21.75" customHeight="1">
      <c r="A182" s="76" t="s">
        <v>44</v>
      </c>
      <c r="B182" s="79"/>
      <c r="C182" s="79"/>
      <c r="D182" s="79"/>
      <c r="E182" s="79"/>
      <c r="F182" s="80"/>
    </row>
    <row r="183" spans="1:6" ht="38.25">
      <c r="A183" s="13" t="s">
        <v>61</v>
      </c>
      <c r="B183" s="42">
        <v>12151.2</v>
      </c>
      <c r="C183" s="42">
        <v>12151.2</v>
      </c>
      <c r="D183" s="5">
        <f t="shared" si="12"/>
        <v>0</v>
      </c>
      <c r="E183" s="5">
        <v>6072.5</v>
      </c>
      <c r="F183" s="3">
        <f t="shared" si="13"/>
        <v>49.974488116400025</v>
      </c>
    </row>
    <row r="184" spans="1:6" ht="76.5">
      <c r="A184" s="21" t="s">
        <v>144</v>
      </c>
      <c r="B184" s="36">
        <v>784.5</v>
      </c>
      <c r="C184" s="36">
        <v>784.5</v>
      </c>
      <c r="D184" s="5">
        <f t="shared" si="12"/>
        <v>0</v>
      </c>
      <c r="E184" s="5">
        <v>378.6</v>
      </c>
      <c r="F184" s="3">
        <f t="shared" si="13"/>
        <v>48.26003824091779</v>
      </c>
    </row>
    <row r="185" spans="1:6" ht="38.25">
      <c r="A185" s="13" t="s">
        <v>96</v>
      </c>
      <c r="B185" s="42">
        <v>100</v>
      </c>
      <c r="C185" s="42">
        <v>100</v>
      </c>
      <c r="D185" s="5">
        <f t="shared" si="12"/>
        <v>0</v>
      </c>
      <c r="E185" s="5">
        <v>0</v>
      </c>
      <c r="F185" s="3">
        <f t="shared" si="13"/>
        <v>0</v>
      </c>
    </row>
    <row r="186" spans="1:6" ht="63.75">
      <c r="A186" s="13" t="s">
        <v>20</v>
      </c>
      <c r="B186" s="36">
        <v>6756.9</v>
      </c>
      <c r="C186" s="36">
        <v>6756.9</v>
      </c>
      <c r="D186" s="5">
        <f t="shared" si="12"/>
        <v>0</v>
      </c>
      <c r="E186" s="5">
        <v>3533.7</v>
      </c>
      <c r="F186" s="3">
        <f t="shared" si="13"/>
        <v>52.297651289792654</v>
      </c>
    </row>
    <row r="187" spans="1:6" ht="76.5">
      <c r="A187" s="13" t="s">
        <v>21</v>
      </c>
      <c r="B187" s="36">
        <v>3157.5</v>
      </c>
      <c r="C187" s="36">
        <v>2945.1</v>
      </c>
      <c r="D187" s="5">
        <f t="shared" si="12"/>
        <v>-212.4000000000001</v>
      </c>
      <c r="E187" s="5">
        <v>1574.7</v>
      </c>
      <c r="F187" s="3">
        <f t="shared" si="13"/>
        <v>53.468473056942045</v>
      </c>
    </row>
    <row r="188" spans="1:6" ht="63.75">
      <c r="A188" s="13" t="s">
        <v>97</v>
      </c>
      <c r="B188" s="42">
        <v>21609.3</v>
      </c>
      <c r="C188" s="42">
        <v>21609.3</v>
      </c>
      <c r="D188" s="5">
        <f t="shared" si="12"/>
        <v>0</v>
      </c>
      <c r="E188" s="5">
        <v>9906.9</v>
      </c>
      <c r="F188" s="3">
        <f t="shared" si="13"/>
        <v>45.8455387263817</v>
      </c>
    </row>
    <row r="189" spans="1:6" ht="76.5">
      <c r="A189" s="13" t="s">
        <v>130</v>
      </c>
      <c r="B189" s="42">
        <v>8292</v>
      </c>
      <c r="C189" s="42">
        <v>8292</v>
      </c>
      <c r="D189" s="5">
        <f t="shared" si="12"/>
        <v>0</v>
      </c>
      <c r="E189" s="5">
        <v>4917.5</v>
      </c>
      <c r="F189" s="3">
        <f t="shared" si="13"/>
        <v>59.30414857694163</v>
      </c>
    </row>
    <row r="190" spans="1:6" ht="127.5">
      <c r="A190" s="13" t="s">
        <v>222</v>
      </c>
      <c r="B190" s="42">
        <v>0</v>
      </c>
      <c r="C190" s="42">
        <v>456.3</v>
      </c>
      <c r="D190" s="5">
        <f t="shared" si="12"/>
        <v>456.3</v>
      </c>
      <c r="E190" s="5">
        <v>456.3</v>
      </c>
      <c r="F190" s="3">
        <f t="shared" si="13"/>
        <v>100</v>
      </c>
    </row>
    <row r="191" spans="1:6" ht="127.5">
      <c r="A191" s="13" t="s">
        <v>223</v>
      </c>
      <c r="B191" s="42">
        <v>0</v>
      </c>
      <c r="C191" s="42">
        <v>200</v>
      </c>
      <c r="D191" s="5">
        <f t="shared" si="12"/>
        <v>200</v>
      </c>
      <c r="E191" s="5">
        <v>0</v>
      </c>
      <c r="F191" s="3">
        <f t="shared" si="13"/>
        <v>0</v>
      </c>
    </row>
    <row r="192" spans="1:6" ht="15.75">
      <c r="A192" s="8" t="s">
        <v>45</v>
      </c>
      <c r="B192" s="7">
        <f>SUM(B183:B191)</f>
        <v>52851.399999999994</v>
      </c>
      <c r="C192" s="7">
        <f>SUM(C183:C191)</f>
        <v>53295.3</v>
      </c>
      <c r="D192" s="7">
        <f t="shared" si="12"/>
        <v>443.90000000000873</v>
      </c>
      <c r="E192" s="7">
        <f>SUM(E183:E191)</f>
        <v>26840.2</v>
      </c>
      <c r="F192" s="9">
        <f t="shared" si="13"/>
        <v>50.36128889414263</v>
      </c>
    </row>
    <row r="193" spans="1:6" ht="12.75">
      <c r="A193" s="76" t="s">
        <v>108</v>
      </c>
      <c r="B193" s="79"/>
      <c r="C193" s="79"/>
      <c r="D193" s="79"/>
      <c r="E193" s="79"/>
      <c r="F193" s="80"/>
    </row>
    <row r="194" spans="1:6" ht="214.5" customHeight="1">
      <c r="A194" s="23" t="s">
        <v>98</v>
      </c>
      <c r="B194" s="42">
        <v>20</v>
      </c>
      <c r="C194" s="42">
        <v>20</v>
      </c>
      <c r="D194" s="5">
        <f>C194-B194</f>
        <v>0</v>
      </c>
      <c r="E194" s="5">
        <v>0</v>
      </c>
      <c r="F194" s="3">
        <f t="shared" si="13"/>
        <v>0</v>
      </c>
    </row>
    <row r="195" spans="1:6" ht="89.25">
      <c r="A195" s="23" t="s">
        <v>99</v>
      </c>
      <c r="B195" s="42">
        <v>35</v>
      </c>
      <c r="C195" s="42">
        <v>35</v>
      </c>
      <c r="D195" s="5">
        <f>C195-B195</f>
        <v>0</v>
      </c>
      <c r="E195" s="5">
        <v>15</v>
      </c>
      <c r="F195" s="3">
        <f t="shared" si="13"/>
        <v>42.857142857142854</v>
      </c>
    </row>
    <row r="196" spans="1:6" ht="15.75">
      <c r="A196" s="8" t="s">
        <v>46</v>
      </c>
      <c r="B196" s="7">
        <f>SUM(B194:B195)</f>
        <v>55</v>
      </c>
      <c r="C196" s="7">
        <f>SUM(C194:C195)</f>
        <v>55</v>
      </c>
      <c r="D196" s="7">
        <f>C196-B196</f>
        <v>0</v>
      </c>
      <c r="E196" s="7">
        <f>SUM(E194:E195)</f>
        <v>15</v>
      </c>
      <c r="F196" s="9">
        <f>E196/C196*100</f>
        <v>27.27272727272727</v>
      </c>
    </row>
    <row r="197" spans="1:6" ht="12.75">
      <c r="A197" s="76" t="s">
        <v>100</v>
      </c>
      <c r="B197" s="79"/>
      <c r="C197" s="79"/>
      <c r="D197" s="79"/>
      <c r="E197" s="79"/>
      <c r="F197" s="80"/>
    </row>
    <row r="198" spans="1:6" ht="76.5">
      <c r="A198" s="35" t="s">
        <v>102</v>
      </c>
      <c r="B198" s="19">
        <v>3.3</v>
      </c>
      <c r="C198" s="19">
        <v>3.3</v>
      </c>
      <c r="D198" s="5">
        <f>C198-B198</f>
        <v>0</v>
      </c>
      <c r="E198" s="5">
        <v>0</v>
      </c>
      <c r="F198" s="3">
        <f aca="true" t="shared" si="14" ref="F198:F218">E198/C198*100</f>
        <v>0</v>
      </c>
    </row>
    <row r="199" spans="1:6" ht="25.5">
      <c r="A199" s="23" t="s">
        <v>131</v>
      </c>
      <c r="B199" s="18">
        <v>121.5</v>
      </c>
      <c r="C199" s="18">
        <v>121.5</v>
      </c>
      <c r="D199" s="5">
        <f aca="true" t="shared" si="15" ref="D199:D207">C199-B199</f>
        <v>0</v>
      </c>
      <c r="E199" s="5">
        <v>11.6</v>
      </c>
      <c r="F199" s="3">
        <f t="shared" si="14"/>
        <v>9.547325102880658</v>
      </c>
    </row>
    <row r="200" spans="1:6" ht="25.5">
      <c r="A200" s="23" t="s">
        <v>103</v>
      </c>
      <c r="B200" s="18">
        <v>283.8</v>
      </c>
      <c r="C200" s="18">
        <v>283.8</v>
      </c>
      <c r="D200" s="5">
        <f t="shared" si="15"/>
        <v>0</v>
      </c>
      <c r="E200" s="5">
        <v>0</v>
      </c>
      <c r="F200" s="3">
        <f t="shared" si="14"/>
        <v>0</v>
      </c>
    </row>
    <row r="201" spans="1:6" ht="89.25">
      <c r="A201" s="23" t="s">
        <v>104</v>
      </c>
      <c r="B201" s="18">
        <v>5059.5</v>
      </c>
      <c r="C201" s="18">
        <v>5059.5</v>
      </c>
      <c r="D201" s="5">
        <f t="shared" si="15"/>
        <v>0</v>
      </c>
      <c r="E201" s="5">
        <v>2191.2</v>
      </c>
      <c r="F201" s="3">
        <f t="shared" si="14"/>
        <v>43.30862733471687</v>
      </c>
    </row>
    <row r="202" spans="1:6" ht="76.5">
      <c r="A202" s="13" t="s">
        <v>132</v>
      </c>
      <c r="B202" s="18">
        <v>345</v>
      </c>
      <c r="C202" s="18">
        <v>345</v>
      </c>
      <c r="D202" s="6">
        <f t="shared" si="15"/>
        <v>0</v>
      </c>
      <c r="E202" s="6">
        <v>138</v>
      </c>
      <c r="F202" s="3">
        <f t="shared" si="14"/>
        <v>40</v>
      </c>
    </row>
    <row r="203" spans="1:6" ht="51">
      <c r="A203" s="13" t="s">
        <v>105</v>
      </c>
      <c r="B203" s="18">
        <v>120</v>
      </c>
      <c r="C203" s="18">
        <v>120</v>
      </c>
      <c r="D203" s="5">
        <f t="shared" si="15"/>
        <v>0</v>
      </c>
      <c r="E203" s="5">
        <v>95</v>
      </c>
      <c r="F203" s="3">
        <f t="shared" si="14"/>
        <v>79.16666666666666</v>
      </c>
    </row>
    <row r="204" spans="1:6" ht="38.25">
      <c r="A204" s="13" t="s">
        <v>106</v>
      </c>
      <c r="B204" s="18">
        <v>549</v>
      </c>
      <c r="C204" s="18">
        <v>549</v>
      </c>
      <c r="D204" s="5">
        <f t="shared" si="15"/>
        <v>0</v>
      </c>
      <c r="E204" s="5">
        <v>260</v>
      </c>
      <c r="F204" s="3">
        <f t="shared" si="14"/>
        <v>47.35883424408014</v>
      </c>
    </row>
    <row r="205" spans="1:6" ht="114.75">
      <c r="A205" s="13" t="s">
        <v>133</v>
      </c>
      <c r="B205" s="18">
        <v>2800</v>
      </c>
      <c r="C205" s="18">
        <v>2800</v>
      </c>
      <c r="D205" s="6">
        <f t="shared" si="15"/>
        <v>0</v>
      </c>
      <c r="E205" s="6">
        <v>900</v>
      </c>
      <c r="F205" s="3">
        <f t="shared" si="14"/>
        <v>32.142857142857146</v>
      </c>
    </row>
    <row r="206" spans="1:6" ht="109.5" customHeight="1">
      <c r="A206" s="53" t="s">
        <v>163</v>
      </c>
      <c r="B206" s="50">
        <v>26</v>
      </c>
      <c r="C206" s="50">
        <v>26</v>
      </c>
      <c r="D206" s="5">
        <f t="shared" si="15"/>
        <v>0</v>
      </c>
      <c r="E206" s="5">
        <v>0</v>
      </c>
      <c r="F206" s="3">
        <f t="shared" si="14"/>
        <v>0</v>
      </c>
    </row>
    <row r="207" spans="1:6" ht="15.75">
      <c r="A207" s="29" t="s">
        <v>101</v>
      </c>
      <c r="B207" s="30">
        <f>SUM(B198:B206)</f>
        <v>9308.1</v>
      </c>
      <c r="C207" s="30">
        <f>SUM(C198:C206)</f>
        <v>9308.1</v>
      </c>
      <c r="D207" s="7">
        <f t="shared" si="15"/>
        <v>0</v>
      </c>
      <c r="E207" s="30">
        <f>SUM(E198:E206)</f>
        <v>3595.7999999999997</v>
      </c>
      <c r="F207" s="9">
        <f t="shared" si="14"/>
        <v>38.63086988751732</v>
      </c>
    </row>
    <row r="208" spans="1:6" ht="12.75">
      <c r="A208" s="76" t="s">
        <v>164</v>
      </c>
      <c r="B208" s="79"/>
      <c r="C208" s="79"/>
      <c r="D208" s="79"/>
      <c r="E208" s="79"/>
      <c r="F208" s="80"/>
    </row>
    <row r="209" spans="1:6" ht="38.25">
      <c r="A209" s="60" t="s">
        <v>7</v>
      </c>
      <c r="B209" s="52">
        <v>80</v>
      </c>
      <c r="C209" s="52">
        <v>130</v>
      </c>
      <c r="D209" s="5">
        <f>C209-B209</f>
        <v>50</v>
      </c>
      <c r="E209" s="52">
        <v>0</v>
      </c>
      <c r="F209" s="3">
        <f t="shared" si="14"/>
        <v>0</v>
      </c>
    </row>
    <row r="210" spans="1:6" ht="63.75">
      <c r="A210" s="60" t="s">
        <v>224</v>
      </c>
      <c r="B210" s="52">
        <v>0</v>
      </c>
      <c r="C210" s="52">
        <v>500</v>
      </c>
      <c r="D210" s="5">
        <f>C210-B210</f>
        <v>500</v>
      </c>
      <c r="E210" s="52">
        <v>0</v>
      </c>
      <c r="F210" s="3">
        <f t="shared" si="14"/>
        <v>0</v>
      </c>
    </row>
    <row r="211" spans="1:6" ht="38.25">
      <c r="A211" s="60" t="s">
        <v>166</v>
      </c>
      <c r="B211" s="52">
        <v>4.5</v>
      </c>
      <c r="C211" s="52">
        <v>2.7</v>
      </c>
      <c r="D211" s="5">
        <f aca="true" t="shared" si="16" ref="D211:D218">C211-B211</f>
        <v>-1.7999999999999998</v>
      </c>
      <c r="E211" s="52">
        <v>0</v>
      </c>
      <c r="F211" s="3">
        <f t="shared" si="14"/>
        <v>0</v>
      </c>
    </row>
    <row r="212" spans="1:6" ht="38.25">
      <c r="A212" s="60" t="s">
        <v>110</v>
      </c>
      <c r="B212" s="52">
        <v>50</v>
      </c>
      <c r="C212" s="52">
        <v>50</v>
      </c>
      <c r="D212" s="5">
        <f t="shared" si="16"/>
        <v>0</v>
      </c>
      <c r="E212" s="52">
        <v>0</v>
      </c>
      <c r="F212" s="3">
        <f t="shared" si="14"/>
        <v>0</v>
      </c>
    </row>
    <row r="213" spans="1:6" ht="63.75">
      <c r="A213" s="60" t="s">
        <v>167</v>
      </c>
      <c r="B213" s="52">
        <v>25</v>
      </c>
      <c r="C213" s="52">
        <v>25</v>
      </c>
      <c r="D213" s="5">
        <f t="shared" si="16"/>
        <v>0</v>
      </c>
      <c r="E213" s="71">
        <v>0</v>
      </c>
      <c r="F213" s="3">
        <f t="shared" si="14"/>
        <v>0</v>
      </c>
    </row>
    <row r="214" spans="1:6" ht="76.5">
      <c r="A214" s="60" t="s">
        <v>168</v>
      </c>
      <c r="B214" s="52">
        <v>512.2</v>
      </c>
      <c r="C214" s="52">
        <v>512.2</v>
      </c>
      <c r="D214" s="5">
        <f t="shared" si="16"/>
        <v>0</v>
      </c>
      <c r="E214" s="71">
        <v>238.2</v>
      </c>
      <c r="F214" s="3">
        <f t="shared" si="14"/>
        <v>46.505271378367816</v>
      </c>
    </row>
    <row r="215" spans="1:6" ht="63.75">
      <c r="A215" s="60" t="s">
        <v>169</v>
      </c>
      <c r="B215" s="52">
        <v>317</v>
      </c>
      <c r="C215" s="52">
        <v>317</v>
      </c>
      <c r="D215" s="5">
        <f t="shared" si="16"/>
        <v>0</v>
      </c>
      <c r="E215" s="71">
        <f>134+0</f>
        <v>134</v>
      </c>
      <c r="F215" s="3">
        <f t="shared" si="14"/>
        <v>42.27129337539432</v>
      </c>
    </row>
    <row r="216" spans="1:6" ht="51">
      <c r="A216" s="60" t="s">
        <v>170</v>
      </c>
      <c r="B216" s="52">
        <v>130</v>
      </c>
      <c r="C216" s="52">
        <v>456.7</v>
      </c>
      <c r="D216" s="5">
        <f t="shared" si="16"/>
        <v>326.7</v>
      </c>
      <c r="E216" s="71">
        <v>76.7</v>
      </c>
      <c r="F216" s="3">
        <f t="shared" si="14"/>
        <v>16.794394569739435</v>
      </c>
    </row>
    <row r="217" spans="1:6" ht="63.75">
      <c r="A217" s="60" t="s">
        <v>171</v>
      </c>
      <c r="B217" s="52">
        <v>0</v>
      </c>
      <c r="C217" s="52">
        <v>1850.4</v>
      </c>
      <c r="D217" s="5">
        <f t="shared" si="16"/>
        <v>1850.4</v>
      </c>
      <c r="E217" s="71">
        <v>0</v>
      </c>
      <c r="F217" s="3">
        <f t="shared" si="14"/>
        <v>0</v>
      </c>
    </row>
    <row r="218" spans="1:6" ht="15.75">
      <c r="A218" s="29" t="s">
        <v>165</v>
      </c>
      <c r="B218" s="30">
        <f>SUM(B209:B217)</f>
        <v>1118.7</v>
      </c>
      <c r="C218" s="30">
        <f>SUM(C209:C217)</f>
        <v>3844</v>
      </c>
      <c r="D218" s="7">
        <f t="shared" si="16"/>
        <v>2725.3</v>
      </c>
      <c r="E218" s="30">
        <f>SUM(E209:E217)</f>
        <v>448.9</v>
      </c>
      <c r="F218" s="9">
        <f t="shared" si="14"/>
        <v>11.677939646201873</v>
      </c>
    </row>
    <row r="219" spans="1:6" ht="31.5">
      <c r="A219" s="8" t="s">
        <v>192</v>
      </c>
      <c r="B219" s="7">
        <f>B34+B48+B58+B67+B78+B112+B143+B161+B181+B192+B196+B207+B218</f>
        <v>1160487.2999999998</v>
      </c>
      <c r="C219" s="7">
        <f>C34+C48+C58+C67+C78+C112+C143+C161+C181+C192+C196+C207+C218</f>
        <v>1421961.1000000003</v>
      </c>
      <c r="D219" s="7">
        <f>C219-B219</f>
        <v>261473.8000000005</v>
      </c>
      <c r="E219" s="7">
        <f>E34+E48+E58+E67+E78+E112+E143+E161+E181+E192+E196+E207+E218</f>
        <v>742612.7000000001</v>
      </c>
      <c r="F219" s="9">
        <f>E219/C219*100</f>
        <v>52.22454397662495</v>
      </c>
    </row>
    <row r="220" spans="1:6" ht="22.5" customHeight="1">
      <c r="A220" s="81" t="s">
        <v>186</v>
      </c>
      <c r="B220" s="82"/>
      <c r="C220" s="82"/>
      <c r="D220" s="82"/>
      <c r="E220" s="82"/>
      <c r="F220" s="83"/>
    </row>
    <row r="221" spans="1:6" ht="21" customHeight="1">
      <c r="A221" s="73" t="s">
        <v>187</v>
      </c>
      <c r="B221" s="40">
        <v>2749.7</v>
      </c>
      <c r="C221" s="40">
        <v>2749.7</v>
      </c>
      <c r="D221" s="40">
        <f>C221-B221</f>
        <v>0</v>
      </c>
      <c r="E221" s="40">
        <v>1306.7</v>
      </c>
      <c r="F221" s="63">
        <f aca="true" t="shared" si="17" ref="F221:F229">E221/C221*100</f>
        <v>47.52154780521512</v>
      </c>
    </row>
    <row r="222" spans="1:6" ht="46.5" customHeight="1">
      <c r="A222" s="53" t="s">
        <v>188</v>
      </c>
      <c r="B222" s="40">
        <v>1219.8</v>
      </c>
      <c r="C222" s="40">
        <v>1237.5</v>
      </c>
      <c r="D222" s="40">
        <f>C222-B222</f>
        <v>17.700000000000045</v>
      </c>
      <c r="E222" s="40">
        <v>607</v>
      </c>
      <c r="F222" s="63">
        <f t="shared" si="17"/>
        <v>49.05050505050505</v>
      </c>
    </row>
    <row r="223" spans="1:6" ht="30.75" customHeight="1">
      <c r="A223" s="53" t="s">
        <v>189</v>
      </c>
      <c r="B223" s="40">
        <v>1229.8</v>
      </c>
      <c r="C223" s="40">
        <v>1229.8</v>
      </c>
      <c r="D223" s="40">
        <f>C223-B223</f>
        <v>0</v>
      </c>
      <c r="E223" s="40">
        <v>495.5</v>
      </c>
      <c r="F223" s="63">
        <f t="shared" si="17"/>
        <v>40.29110424459262</v>
      </c>
    </row>
    <row r="224" spans="1:6" ht="43.5" customHeight="1">
      <c r="A224" s="53" t="s">
        <v>61</v>
      </c>
      <c r="B224" s="40">
        <v>8468.3</v>
      </c>
      <c r="C224" s="40">
        <v>8468.3</v>
      </c>
      <c r="D224" s="40">
        <f>C224-B224</f>
        <v>0</v>
      </c>
      <c r="E224" s="40">
        <f>1809.1+1456.2</f>
        <v>3265.3</v>
      </c>
      <c r="F224" s="63">
        <f t="shared" si="17"/>
        <v>38.55909686713981</v>
      </c>
    </row>
    <row r="225" spans="1:6" ht="12.75" customHeight="1">
      <c r="A225" s="61" t="s">
        <v>190</v>
      </c>
      <c r="B225" s="62">
        <f>SUM(B221:B224)</f>
        <v>13667.599999999999</v>
      </c>
      <c r="C225" s="62">
        <f>SUM(C221:C224)</f>
        <v>13685.3</v>
      </c>
      <c r="D225" s="62">
        <f>C225-B225</f>
        <v>17.700000000000728</v>
      </c>
      <c r="E225" s="62">
        <f>SUM(E221:E224)</f>
        <v>5674.5</v>
      </c>
      <c r="F225" s="64">
        <f t="shared" si="17"/>
        <v>41.46419881186383</v>
      </c>
    </row>
    <row r="226" spans="1:6" ht="29.25" customHeight="1">
      <c r="A226" s="81" t="s">
        <v>191</v>
      </c>
      <c r="B226" s="82"/>
      <c r="C226" s="82"/>
      <c r="D226" s="82"/>
      <c r="E226" s="82"/>
      <c r="F226" s="83"/>
    </row>
    <row r="227" spans="1:6" ht="67.5" customHeight="1">
      <c r="A227" s="53" t="s">
        <v>225</v>
      </c>
      <c r="B227" s="40">
        <v>0</v>
      </c>
      <c r="C227" s="40">
        <v>2807.8</v>
      </c>
      <c r="D227" s="40">
        <f>C227-B227</f>
        <v>2807.8</v>
      </c>
      <c r="E227" s="40">
        <v>0</v>
      </c>
      <c r="F227" s="63">
        <f t="shared" si="17"/>
        <v>0</v>
      </c>
    </row>
    <row r="228" spans="1:6" ht="88.5" customHeight="1">
      <c r="A228" s="53" t="s">
        <v>193</v>
      </c>
      <c r="B228" s="40">
        <v>0.5</v>
      </c>
      <c r="C228" s="40">
        <v>0.5</v>
      </c>
      <c r="D228" s="40">
        <f>C228-B228</f>
        <v>0</v>
      </c>
      <c r="E228" s="40">
        <v>0.3</v>
      </c>
      <c r="F228" s="63">
        <f t="shared" si="17"/>
        <v>60</v>
      </c>
    </row>
    <row r="229" spans="1:6" ht="76.5" customHeight="1">
      <c r="A229" s="49" t="s">
        <v>194</v>
      </c>
      <c r="B229" s="40">
        <v>513.3</v>
      </c>
      <c r="C229" s="40">
        <v>678.7</v>
      </c>
      <c r="D229" s="40">
        <f>C229-B229</f>
        <v>165.4000000000001</v>
      </c>
      <c r="E229" s="40">
        <v>139</v>
      </c>
      <c r="F229" s="63">
        <f t="shared" si="17"/>
        <v>20.480330042728745</v>
      </c>
    </row>
    <row r="230" spans="1:6" ht="12.75" customHeight="1">
      <c r="A230" s="61" t="s">
        <v>190</v>
      </c>
      <c r="B230" s="62">
        <f>SUM(B227:B229)</f>
        <v>513.8</v>
      </c>
      <c r="C230" s="62">
        <f>SUM(C227:C229)</f>
        <v>3487</v>
      </c>
      <c r="D230" s="62">
        <f>C230-B230</f>
        <v>2973.2</v>
      </c>
      <c r="E230" s="62">
        <f>SUM(E227:E229)</f>
        <v>139.3</v>
      </c>
      <c r="F230" s="64">
        <f>E230/C230*100</f>
        <v>3.9948379696013765</v>
      </c>
    </row>
    <row r="231" spans="1:6" ht="36" customHeight="1">
      <c r="A231" s="81" t="s">
        <v>195</v>
      </c>
      <c r="B231" s="82"/>
      <c r="C231" s="82"/>
      <c r="D231" s="82"/>
      <c r="E231" s="82"/>
      <c r="F231" s="83"/>
    </row>
    <row r="232" spans="1:6" ht="64.5" customHeight="1">
      <c r="A232" s="53" t="s">
        <v>196</v>
      </c>
      <c r="B232" s="40">
        <v>247</v>
      </c>
      <c r="C232" s="40">
        <v>247</v>
      </c>
      <c r="D232" s="40">
        <f>C232-B232</f>
        <v>0</v>
      </c>
      <c r="E232" s="40">
        <f>118.7+2.1</f>
        <v>120.8</v>
      </c>
      <c r="F232" s="63">
        <f aca="true" t="shared" si="18" ref="F232:F242">E232/C232*100</f>
        <v>48.906882591093115</v>
      </c>
    </row>
    <row r="233" spans="1:6" ht="57" customHeight="1">
      <c r="A233" s="53" t="s">
        <v>197</v>
      </c>
      <c r="B233" s="40">
        <v>41.6</v>
      </c>
      <c r="C233" s="40">
        <v>41.6</v>
      </c>
      <c r="D233" s="40">
        <f aca="true" t="shared" si="19" ref="D233:D242">C233-B233</f>
        <v>0</v>
      </c>
      <c r="E233" s="40">
        <f>0+0</f>
        <v>0</v>
      </c>
      <c r="F233" s="63">
        <f t="shared" si="18"/>
        <v>0</v>
      </c>
    </row>
    <row r="234" spans="1:6" ht="54" customHeight="1">
      <c r="A234" s="53" t="s">
        <v>205</v>
      </c>
      <c r="B234" s="40">
        <v>0</v>
      </c>
      <c r="C234" s="40">
        <v>81.1</v>
      </c>
      <c r="D234" s="40">
        <f t="shared" si="19"/>
        <v>81.1</v>
      </c>
      <c r="E234" s="40">
        <f>11.4+50</f>
        <v>61.4</v>
      </c>
      <c r="F234" s="63">
        <f t="shared" si="18"/>
        <v>75.70900123304563</v>
      </c>
    </row>
    <row r="235" spans="1:6" ht="59.25" customHeight="1">
      <c r="A235" s="53" t="s">
        <v>198</v>
      </c>
      <c r="B235" s="40">
        <v>190</v>
      </c>
      <c r="C235" s="40">
        <v>190</v>
      </c>
      <c r="D235" s="40">
        <f t="shared" si="19"/>
        <v>0</v>
      </c>
      <c r="E235" s="40">
        <v>21.5</v>
      </c>
      <c r="F235" s="63">
        <f t="shared" si="18"/>
        <v>11.31578947368421</v>
      </c>
    </row>
    <row r="236" spans="1:6" ht="53.25" customHeight="1">
      <c r="A236" s="53" t="s">
        <v>199</v>
      </c>
      <c r="B236" s="40">
        <v>80</v>
      </c>
      <c r="C236" s="40">
        <v>480</v>
      </c>
      <c r="D236" s="40">
        <f t="shared" si="19"/>
        <v>400</v>
      </c>
      <c r="E236" s="40">
        <v>202</v>
      </c>
      <c r="F236" s="63">
        <f t="shared" si="18"/>
        <v>42.083333333333336</v>
      </c>
    </row>
    <row r="237" spans="1:6" ht="44.25" customHeight="1">
      <c r="A237" s="53" t="s">
        <v>200</v>
      </c>
      <c r="B237" s="40">
        <v>50</v>
      </c>
      <c r="C237" s="40">
        <v>50</v>
      </c>
      <c r="D237" s="40">
        <f t="shared" si="19"/>
        <v>0</v>
      </c>
      <c r="E237" s="40">
        <v>50</v>
      </c>
      <c r="F237" s="63">
        <f t="shared" si="18"/>
        <v>100</v>
      </c>
    </row>
    <row r="238" spans="1:6" ht="80.25" customHeight="1">
      <c r="A238" s="53" t="s">
        <v>201</v>
      </c>
      <c r="B238" s="40">
        <v>175.3</v>
      </c>
      <c r="C238" s="40">
        <v>525.8</v>
      </c>
      <c r="D238" s="40">
        <f t="shared" si="19"/>
        <v>350.49999999999994</v>
      </c>
      <c r="E238" s="40">
        <v>0</v>
      </c>
      <c r="F238" s="63">
        <f t="shared" si="18"/>
        <v>0</v>
      </c>
    </row>
    <row r="239" spans="1:6" ht="69" customHeight="1">
      <c r="A239" s="53" t="s">
        <v>202</v>
      </c>
      <c r="B239" s="40">
        <v>350.5</v>
      </c>
      <c r="C239" s="40">
        <v>0</v>
      </c>
      <c r="D239" s="40">
        <f t="shared" si="19"/>
        <v>-350.5</v>
      </c>
      <c r="E239" s="40">
        <v>0</v>
      </c>
      <c r="F239" s="63">
        <v>0</v>
      </c>
    </row>
    <row r="240" spans="1:6" ht="125.25" customHeight="1">
      <c r="A240" s="53" t="s">
        <v>203</v>
      </c>
      <c r="B240" s="40">
        <v>1301.5</v>
      </c>
      <c r="C240" s="40">
        <v>0</v>
      </c>
      <c r="D240" s="40">
        <f t="shared" si="19"/>
        <v>-1301.5</v>
      </c>
      <c r="E240" s="40">
        <v>0</v>
      </c>
      <c r="F240" s="63">
        <v>0</v>
      </c>
    </row>
    <row r="241" spans="1:6" ht="57.75" customHeight="1">
      <c r="A241" s="53" t="s">
        <v>226</v>
      </c>
      <c r="B241" s="40">
        <v>0</v>
      </c>
      <c r="C241" s="40">
        <v>1379.6</v>
      </c>
      <c r="D241" s="40">
        <f t="shared" si="19"/>
        <v>1379.6</v>
      </c>
      <c r="E241" s="40">
        <v>0</v>
      </c>
      <c r="F241" s="63">
        <f t="shared" si="18"/>
        <v>0</v>
      </c>
    </row>
    <row r="242" spans="1:6" ht="75" customHeight="1">
      <c r="A242" s="53" t="s">
        <v>227</v>
      </c>
      <c r="B242" s="40">
        <v>0</v>
      </c>
      <c r="C242" s="40">
        <v>2030.6</v>
      </c>
      <c r="D242" s="40">
        <f t="shared" si="19"/>
        <v>2030.6</v>
      </c>
      <c r="E242" s="40">
        <v>650.8</v>
      </c>
      <c r="F242" s="63">
        <f t="shared" si="18"/>
        <v>32.04964050034472</v>
      </c>
    </row>
    <row r="243" spans="1:6" ht="12.75" customHeight="1">
      <c r="A243" s="70" t="s">
        <v>190</v>
      </c>
      <c r="B243" s="62">
        <f>SUM(B232:B242)</f>
        <v>2435.9</v>
      </c>
      <c r="C243" s="62">
        <f>SUM(C232:C242)</f>
        <v>5025.7</v>
      </c>
      <c r="D243" s="62">
        <f>C243-B243</f>
        <v>2589.7999999999997</v>
      </c>
      <c r="E243" s="62">
        <f>SUM(E232:E242)</f>
        <v>1106.5</v>
      </c>
      <c r="F243" s="64">
        <f>E243/C243*100</f>
        <v>22.0168334759337</v>
      </c>
    </row>
    <row r="244" spans="1:6" ht="35.25" customHeight="1">
      <c r="A244" s="8" t="s">
        <v>204</v>
      </c>
      <c r="B244" s="7">
        <f>B225+B230+B243</f>
        <v>16617.3</v>
      </c>
      <c r="C244" s="7">
        <f>C225+C230+C243</f>
        <v>22198</v>
      </c>
      <c r="D244" s="7">
        <f>C244-B244</f>
        <v>5580.700000000001</v>
      </c>
      <c r="E244" s="7">
        <f>E225+E230+E243</f>
        <v>6920.3</v>
      </c>
      <c r="F244" s="64">
        <f>E244/C244*100</f>
        <v>31.175331110910893</v>
      </c>
    </row>
    <row r="245" spans="1:6" ht="21.75" customHeight="1">
      <c r="A245" s="65" t="s">
        <v>28</v>
      </c>
      <c r="B245" s="66">
        <f>B244+B219</f>
        <v>1177104.5999999999</v>
      </c>
      <c r="C245" s="66">
        <f>C244+C219</f>
        <v>1444159.1000000003</v>
      </c>
      <c r="D245" s="10">
        <f>C245-B245</f>
        <v>267054.50000000047</v>
      </c>
      <c r="E245" s="66">
        <f>E244+E219</f>
        <v>749533.0000000001</v>
      </c>
      <c r="F245" s="67">
        <f>E245/C245*100</f>
        <v>51.90099899657869</v>
      </c>
    </row>
  </sheetData>
  <sheetProtection/>
  <mergeCells count="21">
    <mergeCell ref="A79:F79"/>
    <mergeCell ref="E1:F1"/>
    <mergeCell ref="D2:F2"/>
    <mergeCell ref="C3:F3"/>
    <mergeCell ref="D4:F4"/>
    <mergeCell ref="A6:F6"/>
    <mergeCell ref="A231:F231"/>
    <mergeCell ref="A35:F35"/>
    <mergeCell ref="A49:F49"/>
    <mergeCell ref="A113:F113"/>
    <mergeCell ref="A208:F208"/>
    <mergeCell ref="A9:F9"/>
    <mergeCell ref="A144:F144"/>
    <mergeCell ref="A162:F162"/>
    <mergeCell ref="A220:F220"/>
    <mergeCell ref="A68:F68"/>
    <mergeCell ref="A226:F226"/>
    <mergeCell ref="A59:F59"/>
    <mergeCell ref="A197:F197"/>
    <mergeCell ref="A193:F193"/>
    <mergeCell ref="A182:F182"/>
  </mergeCells>
  <printOptions/>
  <pageMargins left="0.7480314960629921" right="0.7480314960629921" top="0.984251968503937"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Светлана</cp:lastModifiedBy>
  <cp:lastPrinted>2018-08-08T11:21:54Z</cp:lastPrinted>
  <dcterms:created xsi:type="dcterms:W3CDTF">2002-03-11T10:22:12Z</dcterms:created>
  <dcterms:modified xsi:type="dcterms:W3CDTF">2018-08-13T03:48:05Z</dcterms:modified>
  <cp:category/>
  <cp:version/>
  <cp:contentType/>
  <cp:contentStatus/>
</cp:coreProperties>
</file>